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comments2.xml" ContentType="application/vnd.openxmlformats-officedocument.spreadsheetml.comments+xml"/>
  <Override PartName="/xl/tables/table44.xml" ContentType="application/vnd.openxmlformats-officedocument.spreadsheetml.table+xml"/>
  <Override PartName="/xl/comments3.xml" ContentType="application/vnd.openxmlformats-officedocument.spreadsheetml.comments+xml"/>
  <Override PartName="/xl/tables/table45.xml" ContentType="application/vnd.openxmlformats-officedocument.spreadsheetml.table+xml"/>
  <Override PartName="/xl/tables/table46.xml" ContentType="application/vnd.openxmlformats-officedocument.spreadsheetml.table+xml"/>
  <Override PartName="/xl/comments4.xml" ContentType="application/vnd.openxmlformats-officedocument.spreadsheetml.comments+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comments5.xml" ContentType="application/vnd.openxmlformats-officedocument.spreadsheetml.comments+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66925"/>
  <mc:AlternateContent xmlns:mc="http://schemas.openxmlformats.org/markup-compatibility/2006">
    <mc:Choice Requires="x15">
      <x15ac:absPath xmlns:x15ac="http://schemas.microsoft.com/office/spreadsheetml/2010/11/ac" url="https://unfao-my.sharepoint.com/personal/constance_miller_fao_org/Documents/TFS/DATA ENTRY SHEET/Drafts/"/>
    </mc:Choice>
  </mc:AlternateContent>
  <xr:revisionPtr revIDLastSave="1" documentId="13_ncr:1_{C46C3BA4-D4D1-4379-86D7-FB88222E91C8}" xr6:coauthVersionLast="45" xr6:coauthVersionMax="45" xr10:uidLastSave="{6D074CCF-8D76-4905-9459-FFFB093207A5}"/>
  <bookViews>
    <workbookView xWindow="-108" yWindow="-108" windowWidth="23256" windowHeight="12576" tabRatio="752" xr2:uid="{00000000-000D-0000-FFFF-FFFF00000000}"/>
  </bookViews>
  <sheets>
    <sheet name="How to use these sheets" sheetId="20" r:id="rId1"/>
    <sheet name="Basic data (national level)" sheetId="26" r:id="rId2"/>
    <sheet name="Basic data (bioenergy pathway)" sheetId="4" r:id="rId3"/>
    <sheet name="Ind 1" sheetId="21" r:id="rId4"/>
    <sheet name="Ind 2" sheetId="18" r:id="rId5"/>
    <sheet name="Ind 3" sheetId="19" r:id="rId6"/>
    <sheet name="Ind 4" sheetId="23" r:id="rId7"/>
    <sheet name="Ind 5" sheetId="24" r:id="rId8"/>
    <sheet name="Ind 6" sheetId="25" r:id="rId9"/>
    <sheet name="Ind 7" sheetId="17" r:id="rId10"/>
    <sheet name="Ind 8" sheetId="16" r:id="rId11"/>
    <sheet name="Ind 9" sheetId="27" r:id="rId12"/>
    <sheet name="Ind 10" sheetId="28" r:id="rId13"/>
    <sheet name="Ind 11" sheetId="12" r:id="rId14"/>
    <sheet name="Ind 12" sheetId="13" r:id="rId15"/>
    <sheet name="Ind 13" sheetId="29" r:id="rId16"/>
    <sheet name="Ind 14" sheetId="14" r:id="rId17"/>
    <sheet name="Ind 15" sheetId="30" r:id="rId18"/>
    <sheet name="Ind 16" sheetId="15" r:id="rId19"/>
    <sheet name="Ind 17" sheetId="2" r:id="rId20"/>
    <sheet name="Ind 18" sheetId="3" r:id="rId21"/>
    <sheet name="Ind 19" sheetId="5" r:id="rId22"/>
    <sheet name="Ind 20" sheetId="6" r:id="rId23"/>
    <sheet name="Ind 21" sheetId="7" r:id="rId24"/>
    <sheet name="Ind 22" sheetId="8" r:id="rId25"/>
    <sheet name="Ind 23" sheetId="9" r:id="rId26"/>
    <sheet name="Ind 24" sheetId="11" r:id="rId27"/>
  </sheets>
  <externalReferences>
    <externalReference r:id="rId2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27" l="1"/>
  <c r="G16" i="27" s="1"/>
  <c r="G33" i="27"/>
  <c r="G16" i="17" l="1"/>
  <c r="G6" i="26"/>
  <c r="G4" i="26" s="1"/>
  <c r="G91" i="26"/>
  <c r="G83" i="26"/>
  <c r="G80" i="26"/>
  <c r="G77" i="26"/>
  <c r="G71" i="26"/>
  <c r="G66" i="26"/>
  <c r="G59" i="26"/>
  <c r="G57" i="26"/>
  <c r="G53" i="26"/>
  <c r="G43" i="26"/>
  <c r="G41" i="26"/>
  <c r="G38" i="26"/>
  <c r="G24" i="12"/>
  <c r="G76" i="26" l="1"/>
  <c r="G65" i="26"/>
  <c r="G52" i="26"/>
  <c r="G51" i="26" s="1"/>
  <c r="G35" i="26" s="1"/>
  <c r="G37" i="26"/>
  <c r="G36" i="26" s="1"/>
  <c r="G47" i="15"/>
  <c r="G46" i="15"/>
  <c r="G48" i="15"/>
  <c r="G51" i="15"/>
  <c r="G52" i="15"/>
  <c r="G50" i="15"/>
  <c r="G40" i="15"/>
  <c r="G49" i="15" s="1"/>
  <c r="G36" i="15"/>
  <c r="G45" i="15" s="1"/>
  <c r="G18" i="15"/>
  <c r="G27" i="15" s="1"/>
  <c r="G117" i="4"/>
  <c r="G118" i="4" s="1"/>
  <c r="G120" i="4"/>
  <c r="G122" i="4" s="1"/>
  <c r="G99" i="4" s="1"/>
  <c r="G13" i="3" s="1"/>
  <c r="G97" i="4"/>
  <c r="G94" i="4"/>
  <c r="G91" i="4"/>
  <c r="G89" i="4"/>
  <c r="G15" i="3" l="1"/>
  <c r="G34" i="26"/>
  <c r="G107" i="4"/>
  <c r="G104" i="4"/>
  <c r="G101" i="4"/>
  <c r="G100" i="4" l="1"/>
  <c r="G90" i="4"/>
  <c r="G87" i="4"/>
  <c r="G86" i="4"/>
  <c r="G85" i="4"/>
  <c r="G80" i="4"/>
  <c r="G82" i="4"/>
  <c r="G84" i="4"/>
  <c r="G88" i="4"/>
  <c r="G83" i="4" l="1"/>
  <c r="G81" i="4" s="1"/>
  <c r="G79" i="4" s="1"/>
  <c r="G12" i="3" s="1"/>
  <c r="G30" i="25"/>
  <c r="G29" i="25"/>
  <c r="G20" i="25"/>
  <c r="G19" i="25"/>
  <c r="G22" i="24"/>
  <c r="G21" i="24"/>
  <c r="G16" i="24"/>
  <c r="G12" i="24"/>
  <c r="G19" i="24" s="1"/>
  <c r="G23" i="21"/>
  <c r="G19" i="21"/>
  <c r="G15" i="21"/>
  <c r="G11" i="21"/>
  <c r="G30" i="21"/>
  <c r="G29" i="21"/>
  <c r="G28" i="21"/>
  <c r="G20" i="24" l="1"/>
  <c r="G11" i="18" l="1"/>
  <c r="G28" i="17"/>
  <c r="G25" i="17"/>
  <c r="G22" i="17"/>
  <c r="G21" i="17" s="1"/>
  <c r="G13" i="18" l="1"/>
  <c r="G16" i="19" l="1"/>
  <c r="G13" i="19"/>
  <c r="G15" i="19"/>
  <c r="G57" i="16"/>
  <c r="G58" i="16"/>
  <c r="G59" i="16"/>
  <c r="G60" i="16"/>
  <c r="G61" i="16"/>
  <c r="G62" i="16"/>
  <c r="G63" i="16"/>
  <c r="G56" i="16"/>
  <c r="G14" i="16"/>
  <c r="G18" i="16" s="1"/>
  <c r="G24" i="16"/>
  <c r="G32" i="16" s="1"/>
  <c r="G45" i="17"/>
  <c r="G47" i="17" s="1"/>
  <c r="G20" i="17"/>
  <c r="G36" i="17" l="1"/>
  <c r="G31" i="17"/>
  <c r="G30" i="16"/>
  <c r="G31" i="16"/>
  <c r="G33" i="16"/>
  <c r="G19" i="16"/>
  <c r="G20" i="16"/>
  <c r="G34" i="17"/>
  <c r="G40" i="17"/>
  <c r="G39" i="17"/>
  <c r="G35" i="17"/>
  <c r="G33" i="17"/>
  <c r="G38" i="17"/>
  <c r="G32" i="17"/>
  <c r="G37" i="17"/>
  <c r="G14" i="12"/>
  <c r="G13" i="12"/>
  <c r="G38" i="4"/>
  <c r="G12" i="12" s="1"/>
  <c r="G26" i="14"/>
  <c r="G29" i="14"/>
  <c r="G36" i="14"/>
  <c r="G16" i="2" l="1"/>
  <c r="G14" i="2"/>
  <c r="G45" i="2"/>
  <c r="G44" i="2"/>
  <c r="G43" i="2"/>
  <c r="G42" i="2"/>
  <c r="G41" i="2"/>
  <c r="G40" i="2"/>
  <c r="G23" i="2"/>
  <c r="G17" i="2" l="1"/>
  <c r="G14" i="15"/>
  <c r="G11" i="15" l="1"/>
  <c r="G23" i="15" s="1"/>
  <c r="G41" i="14"/>
  <c r="G40" i="14"/>
  <c r="G39" i="14"/>
  <c r="G26" i="15" l="1"/>
  <c r="G30" i="15" s="1"/>
  <c r="G25" i="15"/>
  <c r="G29" i="15" s="1"/>
  <c r="G24" i="15"/>
  <c r="G28" i="15" s="1"/>
  <c r="G30" i="12"/>
  <c r="G28" i="12" s="1"/>
  <c r="G25" i="24" l="1"/>
  <c r="G24" i="24"/>
  <c r="G32" i="21"/>
  <c r="G33" i="21"/>
  <c r="G34" i="21"/>
  <c r="G23" i="24"/>
  <c r="G25" i="13"/>
  <c r="G53" i="2"/>
  <c r="G54" i="2" s="1"/>
  <c r="G40" i="13"/>
  <c r="G41" i="13" s="1"/>
  <c r="G15" i="13"/>
  <c r="G34" i="13"/>
  <c r="G31" i="13"/>
  <c r="G32" i="13" s="1"/>
  <c r="G22" i="13"/>
  <c r="G16" i="13"/>
  <c r="G17" i="13" l="1"/>
  <c r="C27" i="11"/>
  <c r="C22" i="11"/>
  <c r="C21" i="11"/>
  <c r="G22" i="11"/>
  <c r="C20" i="11"/>
  <c r="C15" i="11"/>
  <c r="C14" i="11"/>
  <c r="G15" i="11"/>
  <c r="C13" i="11"/>
  <c r="G26" i="11" l="1"/>
  <c r="G27" i="11"/>
  <c r="G28" i="9"/>
  <c r="G27" i="9"/>
  <c r="G17" i="9"/>
  <c r="N12" i="9"/>
  <c r="G26" i="9" l="1"/>
  <c r="G29" i="9" s="1"/>
  <c r="G33" i="13" l="1"/>
  <c r="G35" i="13" s="1"/>
  <c r="G20" i="7"/>
  <c r="G13" i="6"/>
  <c r="G21" i="6"/>
  <c r="G13" i="5"/>
  <c r="G24" i="13" l="1"/>
  <c r="G26" i="13" s="1"/>
  <c r="G14" i="7"/>
  <c r="G13" i="8"/>
  <c r="G18" i="6"/>
  <c r="G21" i="13" l="1"/>
  <c r="G23" i="13" s="1"/>
  <c r="G19" i="6"/>
  <c r="G17" i="5" l="1"/>
  <c r="G14" i="5" l="1"/>
  <c r="G12" i="5" l="1"/>
  <c r="G15" i="5" s="1"/>
  <c r="G16" i="5" s="1"/>
  <c r="G18" i="5" l="1"/>
  <c r="G24" i="2"/>
  <c r="G30" i="2" s="1"/>
  <c r="G29" i="2" s="1"/>
  <c r="G28" i="2"/>
  <c r="G18" i="2"/>
  <c r="G34" i="2" l="1"/>
  <c r="G16" i="6"/>
  <c r="G12" i="8" l="1"/>
  <c r="G27" i="21" l="1"/>
  <c r="G31" i="21" s="1"/>
  <c r="G22" i="12"/>
  <c r="G3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Takashi Hayashi</author>
  </authors>
  <commentList>
    <comment ref="F54" authorId="0" shapeId="0" xr:uid="{00000000-0006-0000-0100-000001000000}">
      <text>
        <r>
          <rPr>
            <b/>
            <sz val="9"/>
            <color indexed="81"/>
            <rFont val="MS P ゴシック"/>
            <family val="3"/>
            <charset val="128"/>
          </rPr>
          <t xml:space="preserve">TH:
</t>
        </r>
        <r>
          <rPr>
            <sz val="9"/>
            <color indexed="81"/>
            <rFont val="MS P ゴシック"/>
            <family val="3"/>
            <charset val="128"/>
          </rPr>
          <t>There may be other types of fossil energy.</t>
        </r>
      </text>
    </comment>
    <comment ref="G73" authorId="0" shapeId="0" xr:uid="{00000000-0006-0000-0100-000002000000}">
      <text>
        <r>
          <rPr>
            <b/>
            <sz val="9"/>
            <color indexed="81"/>
            <rFont val="MS P ゴシック"/>
            <family val="3"/>
            <charset val="128"/>
          </rPr>
          <t>Takashi Hayashi:</t>
        </r>
        <r>
          <rPr>
            <sz val="9"/>
            <color indexed="81"/>
            <rFont val="MS P ゴシック"/>
            <family val="3"/>
            <charset val="128"/>
          </rPr>
          <t xml:space="preserve">
Wage cannot be aggregated, it's not the number of workers.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Constance Miller</author>
  </authors>
  <commentList>
    <comment ref="B14" authorId="0" shapeId="0" xr:uid="{00000000-0006-0000-1300-000001000000}">
      <text>
        <r>
          <rPr>
            <sz val="9"/>
            <color indexed="81"/>
            <rFont val="Tahoma"/>
            <family val="2"/>
          </rPr>
          <t>If there are multiple target areas with different production yield, a weighted average should be taken based on the production quantity in each target area.</t>
        </r>
      </text>
    </comment>
    <comment ref="H22" authorId="0" shapeId="0" xr:uid="{00000000-0006-0000-1300-000002000000}">
      <text>
        <r>
          <rPr>
            <sz val="9"/>
            <color indexed="81"/>
            <rFont val="Tahoma"/>
            <family val="2"/>
          </rPr>
          <t>The feedstock should be in the same form as the feedstock in 17.1</t>
        </r>
      </text>
    </comment>
    <comment ref="H34" authorId="0" shapeId="0" xr:uid="{00000000-0006-0000-1300-000003000000}">
      <text>
        <r>
          <rPr>
            <sz val="9"/>
            <color indexed="81"/>
            <rFont val="Tahoma"/>
            <family val="2"/>
          </rPr>
          <t>Notes: in the case that the bioenergy product is produced from wastes/residues and the hectares are not appropriate (e.g. in the case of biogas), the amount of bioenergy end product can be calculated per tonne/m3 of feedstock per year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Takashi Hayashi</author>
  </authors>
  <commentList>
    <comment ref="B1" authorId="0" shapeId="0" xr:uid="{00000000-0006-0000-1400-000001000000}">
      <text>
        <r>
          <rPr>
            <b/>
            <sz val="9"/>
            <color indexed="81"/>
            <rFont val="MS P ゴシック"/>
            <family val="3"/>
            <charset val="128"/>
          </rPr>
          <t>Takashi Hayashi:</t>
        </r>
        <r>
          <rPr>
            <sz val="9"/>
            <color indexed="81"/>
            <rFont val="MS P ゴシック"/>
            <family val="3"/>
            <charset val="128"/>
          </rPr>
          <t xml:space="preserve">
Table is too large, should be consice.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林　岳</author>
  </authors>
  <commentList>
    <comment ref="G12" authorId="0" shapeId="0" xr:uid="{00000000-0006-0000-1600-000001000000}">
      <text>
        <r>
          <rPr>
            <b/>
            <sz val="9"/>
            <color indexed="81"/>
            <rFont val="ＭＳ Ｐゴシック"/>
            <family val="3"/>
            <charset val="128"/>
          </rPr>
          <t xml:space="preserve">TH: 
</t>
        </r>
        <r>
          <rPr>
            <sz val="9"/>
            <color indexed="81"/>
            <rFont val="ＭＳ Ｐゴシック"/>
            <family val="3"/>
            <charset val="128"/>
          </rPr>
          <t xml:space="preserve">Link to Indcator14.1a
</t>
        </r>
      </text>
    </comment>
    <comment ref="G16" authorId="0" shapeId="0" xr:uid="{00000000-0006-0000-1600-000002000000}">
      <text>
        <r>
          <rPr>
            <b/>
            <sz val="9"/>
            <color indexed="81"/>
            <rFont val="ＭＳ Ｐゴシック"/>
            <family val="3"/>
            <charset val="128"/>
          </rPr>
          <t>TH:
We assume all energy comes from non-renewable, so net energy ratio (NER) should be equal to Ind. 18.4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Takashi Hayashi</author>
  </authors>
  <commentList>
    <comment ref="B1" authorId="0" shapeId="0" xr:uid="{00000000-0006-0000-1900-000001000000}">
      <text>
        <r>
          <rPr>
            <b/>
            <sz val="9"/>
            <color indexed="81"/>
            <rFont val="MS P ゴシック"/>
            <family val="3"/>
            <charset val="128"/>
          </rPr>
          <t>Takashi Hayashi:</t>
        </r>
        <r>
          <rPr>
            <sz val="9"/>
            <color indexed="81"/>
            <rFont val="MS P ゴシック"/>
            <family val="3"/>
            <charset val="128"/>
          </rPr>
          <t xml:space="preserve">
Calculation formula are complicated, should be simplified</t>
        </r>
      </text>
    </comment>
  </commentList>
</comments>
</file>

<file path=xl/sharedStrings.xml><?xml version="1.0" encoding="utf-8"?>
<sst xmlns="http://schemas.openxmlformats.org/spreadsheetml/2006/main" count="2111" uniqueCount="776">
  <si>
    <t>Bioenergy production costs</t>
  </si>
  <si>
    <t>OR</t>
  </si>
  <si>
    <t>Units</t>
  </si>
  <si>
    <t>Value</t>
  </si>
  <si>
    <t>17.1 Productivity of bioenergy feedstock by feedstock or by farm/plantation</t>
  </si>
  <si>
    <t>ha/y</t>
  </si>
  <si>
    <t>tonnes/y</t>
  </si>
  <si>
    <t>t/ha/y</t>
  </si>
  <si>
    <t>17.2 Processing efficiencies of bioenergy feedstocks in end products</t>
  </si>
  <si>
    <t>Processing efficiency from feedstock to end product</t>
  </si>
  <si>
    <t>Energy content of feedstock</t>
  </si>
  <si>
    <t>17.3 Amount of bioenergy end product by mass, volume or energy content per hectare per year</t>
  </si>
  <si>
    <t>Average production yield of feedstock in target area</t>
  </si>
  <si>
    <t>MJ/ha/y</t>
  </si>
  <si>
    <t>17.4 Local and/or domestic bioenergy production costs per energy unit</t>
  </si>
  <si>
    <t>USD/MJ</t>
  </si>
  <si>
    <t>Depreciation cost of bioenergy plant</t>
  </si>
  <si>
    <t>Maintenance cost of bioenergy plant</t>
  </si>
  <si>
    <t>USD</t>
  </si>
  <si>
    <t>Total amount of bioenergy produced</t>
  </si>
  <si>
    <t>MJ</t>
  </si>
  <si>
    <t>fertiliser</t>
  </si>
  <si>
    <t>irrigation</t>
  </si>
  <si>
    <t>machinery</t>
  </si>
  <si>
    <t>Energy input</t>
    <phoneticPr fontId="2"/>
  </si>
  <si>
    <t>Sub category 1</t>
    <phoneticPr fontId="2"/>
  </si>
  <si>
    <t>Sub category2</t>
    <phoneticPr fontId="2"/>
  </si>
  <si>
    <t>Sub category3</t>
  </si>
  <si>
    <t>Sub category4</t>
  </si>
  <si>
    <t>Feedstock production</t>
    <phoneticPr fontId="2"/>
  </si>
  <si>
    <t>Fertilizer</t>
    <phoneticPr fontId="2"/>
  </si>
  <si>
    <t>Organic</t>
    <phoneticPr fontId="2"/>
  </si>
  <si>
    <t>Chemical</t>
    <phoneticPr fontId="2"/>
  </si>
  <si>
    <t>N ammonium</t>
    <phoneticPr fontId="2"/>
  </si>
  <si>
    <t>P</t>
    <phoneticPr fontId="2"/>
  </si>
  <si>
    <t>K</t>
    <phoneticPr fontId="2"/>
  </si>
  <si>
    <t>Pesticides</t>
    <phoneticPr fontId="2"/>
  </si>
  <si>
    <t>Truck</t>
    <phoneticPr fontId="2"/>
  </si>
  <si>
    <t>Rail</t>
    <phoneticPr fontId="2"/>
  </si>
  <si>
    <t>Ship</t>
    <phoneticPr fontId="2"/>
  </si>
  <si>
    <t>Bioenergy transport</t>
    <phoneticPr fontId="2"/>
  </si>
  <si>
    <t>Seeds</t>
    <phoneticPr fontId="2"/>
  </si>
  <si>
    <t>MJ</t>
    <phoneticPr fontId="2"/>
  </si>
  <si>
    <t>Main category</t>
    <phoneticPr fontId="2"/>
  </si>
  <si>
    <t>Feedstock energy content</t>
    <phoneticPr fontId="2"/>
  </si>
  <si>
    <t>Produced bioenergy</t>
    <phoneticPr fontId="2"/>
  </si>
  <si>
    <t>By-products from processing bioenergy</t>
    <phoneticPr fontId="2"/>
  </si>
  <si>
    <t>Gross total input</t>
    <phoneticPr fontId="2"/>
  </si>
  <si>
    <t>Total input</t>
    <phoneticPr fontId="2"/>
  </si>
  <si>
    <t>Total output</t>
    <phoneticPr fontId="2"/>
  </si>
  <si>
    <t>18.2 Energy ratio of processing</t>
    <phoneticPr fontId="2"/>
  </si>
  <si>
    <t>18.4 Energy ratio of lifecycle</t>
    <phoneticPr fontId="2"/>
  </si>
  <si>
    <t>ratio</t>
    <phoneticPr fontId="2"/>
  </si>
  <si>
    <t>ratio</t>
    <phoneticPr fontId="2"/>
  </si>
  <si>
    <t>ratio</t>
    <phoneticPr fontId="2"/>
  </si>
  <si>
    <t>t/ha</t>
    <phoneticPr fontId="2"/>
  </si>
  <si>
    <t>ha</t>
    <phoneticPr fontId="2"/>
  </si>
  <si>
    <t>N nitrate</t>
  </si>
  <si>
    <t>Machinery</t>
  </si>
  <si>
    <t>Feedstock transport</t>
  </si>
  <si>
    <t>18.1 Energy ratio of feedstock production</t>
  </si>
  <si>
    <t>18.3 Energy ratio of bioenergy use (Energy efficiency)</t>
  </si>
  <si>
    <t>MJ/t</t>
    <phoneticPr fontId="2"/>
  </si>
  <si>
    <t>Energy content</t>
    <phoneticPr fontId="2"/>
  </si>
  <si>
    <t>Energy ratios (=Output/Input)</t>
    <phoneticPr fontId="2"/>
  </si>
  <si>
    <t>Referred from basic data</t>
  </si>
  <si>
    <t>Referred from basic data</t>
    <phoneticPr fontId="2"/>
  </si>
  <si>
    <t>Notes</t>
    <phoneticPr fontId="2"/>
  </si>
  <si>
    <t>Crop yield</t>
    <phoneticPr fontId="2"/>
  </si>
  <si>
    <t>Material and energy input</t>
    <phoneticPr fontId="2"/>
  </si>
  <si>
    <t>N nitrate</t>
    <phoneticPr fontId="2"/>
  </si>
  <si>
    <t>Machinery</t>
    <phoneticPr fontId="2"/>
  </si>
  <si>
    <t>hrs/ha</t>
    <phoneticPr fontId="2"/>
  </si>
  <si>
    <t>Land clearing</t>
  </si>
  <si>
    <t>Weeding</t>
  </si>
  <si>
    <t>Harvesting</t>
  </si>
  <si>
    <t>----</t>
    <phoneticPr fontId="2"/>
  </si>
  <si>
    <t>Post harvest clearing</t>
    <phoneticPr fontId="2"/>
  </si>
  <si>
    <t>Soil tillage</t>
    <phoneticPr fontId="2"/>
  </si>
  <si>
    <t>Diesel</t>
    <phoneticPr fontId="2"/>
  </si>
  <si>
    <t>Fuels</t>
    <phoneticPr fontId="2"/>
  </si>
  <si>
    <t>Gasoline</t>
    <phoneticPr fontId="2"/>
  </si>
  <si>
    <t>Hours</t>
    <phoneticPr fontId="2"/>
  </si>
  <si>
    <t>Fuel consumption</t>
    <phoneticPr fontId="2"/>
  </si>
  <si>
    <t>km</t>
    <phoneticPr fontId="2"/>
  </si>
  <si>
    <t>Automobile</t>
    <phoneticPr fontId="2"/>
  </si>
  <si>
    <t>Trains</t>
    <phoneticPr fontId="2"/>
  </si>
  <si>
    <t>Passenger vehicle</t>
    <phoneticPr fontId="2"/>
  </si>
  <si>
    <t>Heavy duty truck</t>
    <phoneticPr fontId="2"/>
  </si>
  <si>
    <t>Ships</t>
    <phoneticPr fontId="2"/>
  </si>
  <si>
    <t>L/t/mile</t>
    <phoneticPr fontId="2"/>
  </si>
  <si>
    <t>Heavy oil</t>
    <phoneticPr fontId="2"/>
  </si>
  <si>
    <t>Electricity</t>
    <phoneticPr fontId="2"/>
  </si>
  <si>
    <t>L/t/km</t>
    <phoneticPr fontId="2"/>
  </si>
  <si>
    <t>Distance travelled</t>
  </si>
  <si>
    <t>Organic</t>
  </si>
  <si>
    <t>Kerosene</t>
  </si>
  <si>
    <t>18 Net energy balance</t>
    <phoneticPr fontId="2"/>
  </si>
  <si>
    <t>Fuel mode</t>
    <phoneticPr fontId="2"/>
  </si>
  <si>
    <t>Diesel</t>
  </si>
  <si>
    <t>Light duty truck</t>
    <phoneticPr fontId="2"/>
  </si>
  <si>
    <r>
      <t>tonne</t>
    </r>
    <r>
      <rPr>
        <vertAlign val="subscript"/>
        <sz val="11"/>
        <color theme="4" tint="-0.249977111117893"/>
        <rFont val="Calibri"/>
        <family val="2"/>
        <scheme val="minor"/>
      </rPr>
      <t>product</t>
    </r>
    <r>
      <rPr>
        <sz val="11"/>
        <color theme="4" tint="-0.249977111117893"/>
        <rFont val="Calibri"/>
        <family val="2"/>
        <scheme val="minor"/>
      </rPr>
      <t>/tonne</t>
    </r>
    <r>
      <rPr>
        <vertAlign val="subscript"/>
        <sz val="11"/>
        <color theme="4" tint="-0.249977111117893"/>
        <rFont val="Calibri"/>
        <family val="2"/>
        <scheme val="minor"/>
      </rPr>
      <t>feedstock</t>
    </r>
  </si>
  <si>
    <r>
      <t>MJ/tonne</t>
    </r>
    <r>
      <rPr>
        <vertAlign val="subscript"/>
        <sz val="11"/>
        <color theme="4" tint="-0.249977111117893"/>
        <rFont val="Calibri"/>
        <family val="2"/>
        <scheme val="minor"/>
      </rPr>
      <t>product</t>
    </r>
  </si>
  <si>
    <r>
      <t>MJ/tonne</t>
    </r>
    <r>
      <rPr>
        <vertAlign val="subscript"/>
        <sz val="11"/>
        <color theme="4" tint="-0.249977111117893"/>
        <rFont val="Calibri"/>
        <family val="2"/>
        <scheme val="minor"/>
      </rPr>
      <t>feedstock</t>
    </r>
  </si>
  <si>
    <t>Feedstock</t>
  </si>
  <si>
    <t>pesticides</t>
  </si>
  <si>
    <t>Operation cost of bioenergy plant</t>
  </si>
  <si>
    <t>Average production yield in target area</t>
  </si>
  <si>
    <t>t/y</t>
  </si>
  <si>
    <t>Total production in target area</t>
  </si>
  <si>
    <t>Total hectares in target area</t>
  </si>
  <si>
    <t>Total output in target area</t>
  </si>
  <si>
    <t>Referred from 17.2</t>
  </si>
  <si>
    <t>By-product of feedstock production</t>
  </si>
  <si>
    <t>MJ/t</t>
  </si>
  <si>
    <t>of processing feedstock in end products</t>
  </si>
  <si>
    <t>Efficiency</t>
  </si>
  <si>
    <t>If desired to cover overall bioenergy end product production efficiency</t>
  </si>
  <si>
    <t>(losses of transmission)</t>
  </si>
  <si>
    <t>(losses of distribution)</t>
  </si>
  <si>
    <t>(losses of transportation)</t>
  </si>
  <si>
    <t>Bioenergy production cost per unit energy</t>
  </si>
  <si>
    <t>Referred from indicator 18</t>
  </si>
  <si>
    <t>Seeds</t>
  </si>
  <si>
    <t>Labour</t>
  </si>
  <si>
    <t>L/hrs</t>
  </si>
  <si>
    <t>Costs</t>
  </si>
  <si>
    <t>Fertilizer</t>
  </si>
  <si>
    <t>Pesticides</t>
  </si>
  <si>
    <t>Soil tillage</t>
  </si>
  <si>
    <t>Post harvest clearing</t>
  </si>
  <si>
    <t>Fuel consumption</t>
  </si>
  <si>
    <t>USD/ha</t>
  </si>
  <si>
    <t>USD/l</t>
  </si>
  <si>
    <t>USD/hr</t>
  </si>
  <si>
    <t>Irrigation</t>
  </si>
  <si>
    <t>transportation</t>
  </si>
  <si>
    <t>Transportation cost of bioenergy product</t>
  </si>
  <si>
    <t>L/ha</t>
  </si>
  <si>
    <t>USD/t</t>
  </si>
  <si>
    <t>Power</t>
  </si>
  <si>
    <t>Bioenergy end product by energy content per hectare per year</t>
  </si>
  <si>
    <t xml:space="preserve">Gross value added per unit of bioenergy </t>
  </si>
  <si>
    <t xml:space="preserve">Gross value added  </t>
  </si>
  <si>
    <t>%</t>
  </si>
  <si>
    <t>Bioenergy price</t>
  </si>
  <si>
    <t xml:space="preserve">Gross value added of bioenergy as a percentage of gross domestic product </t>
  </si>
  <si>
    <t>Bioenergy produced</t>
  </si>
  <si>
    <t>Currency exchange rate</t>
    <phoneticPr fontId="2"/>
  </si>
  <si>
    <t>Gross Domestic (Regional) Product: GDP/GRP in USD</t>
    <phoneticPr fontId="2"/>
  </si>
  <si>
    <t>GDP/GRP in national currency</t>
    <phoneticPr fontId="2"/>
  </si>
  <si>
    <t>national currency/USD</t>
    <phoneticPr fontId="2"/>
  </si>
  <si>
    <t>Agricultural sector</t>
    <phoneticPr fontId="2"/>
  </si>
  <si>
    <t>Other sectors</t>
    <phoneticPr fontId="2"/>
  </si>
  <si>
    <t>Energy sector</t>
    <phoneticPr fontId="2"/>
  </si>
  <si>
    <t>USD/year</t>
    <phoneticPr fontId="2"/>
  </si>
  <si>
    <t>national currency/year</t>
    <phoneticPr fontId="2"/>
  </si>
  <si>
    <t>Baseline year</t>
    <phoneticPr fontId="2"/>
  </si>
  <si>
    <t>Bioenergy consumption</t>
  </si>
  <si>
    <t>t or lt</t>
  </si>
  <si>
    <t>US$</t>
  </si>
  <si>
    <t>Fossil energy consumption</t>
  </si>
  <si>
    <t>Fossil energy consumption value</t>
  </si>
  <si>
    <t>US $</t>
  </si>
  <si>
    <t>Energy ratio</t>
  </si>
  <si>
    <t>20.1 a) Quantity of fossil fuel energy substituted</t>
  </si>
  <si>
    <t>Value of fossil fuel energy substituted</t>
  </si>
  <si>
    <t xml:space="preserve">20.1 b) Annual savings in convertible currency </t>
  </si>
  <si>
    <t xml:space="preserve">20.2 Quantity of traditional use of biomass energy substituted </t>
  </si>
  <si>
    <t xml:space="preserve">Consumption of traditional biomass </t>
  </si>
  <si>
    <t>Bioenergy consumption value</t>
    <phoneticPr fontId="2"/>
  </si>
  <si>
    <t>Energy Price</t>
    <phoneticPr fontId="2"/>
  </si>
  <si>
    <t xml:space="preserve">Bioenergy </t>
    <phoneticPr fontId="2"/>
  </si>
  <si>
    <t>Bioethanol</t>
  </si>
  <si>
    <t>Biodiesel</t>
  </si>
  <si>
    <t>Liquid fuel</t>
    <phoneticPr fontId="2"/>
  </si>
  <si>
    <t>Bioethanol</t>
    <phoneticPr fontId="2"/>
  </si>
  <si>
    <t>Biodiesel</t>
    <phoneticPr fontId="2"/>
  </si>
  <si>
    <t>Biomethane</t>
    <phoneticPr fontId="2"/>
  </si>
  <si>
    <t>Solid fuel</t>
    <phoneticPr fontId="2"/>
  </si>
  <si>
    <t>Charcoal</t>
    <phoneticPr fontId="2"/>
  </si>
  <si>
    <t>Fuelwood</t>
  </si>
  <si>
    <t>Fuelwood</t>
    <phoneticPr fontId="2"/>
  </si>
  <si>
    <t>Fossil energy</t>
    <phoneticPr fontId="2"/>
  </si>
  <si>
    <t>Liquid fuel</t>
    <phoneticPr fontId="2"/>
  </si>
  <si>
    <t>Gasoline</t>
    <phoneticPr fontId="2"/>
  </si>
  <si>
    <t>Diesel</t>
    <phoneticPr fontId="2"/>
  </si>
  <si>
    <t>Natural gas</t>
    <phoneticPr fontId="2"/>
  </si>
  <si>
    <t>Solid fuel</t>
    <phoneticPr fontId="2"/>
  </si>
  <si>
    <t>Coal</t>
    <phoneticPr fontId="2"/>
  </si>
  <si>
    <t>USD/L</t>
    <phoneticPr fontId="2"/>
  </si>
  <si>
    <t>USD/m3</t>
    <phoneticPr fontId="2"/>
  </si>
  <si>
    <t>USD/L</t>
    <phoneticPr fontId="2"/>
  </si>
  <si>
    <t>USD/Nm3</t>
    <phoneticPr fontId="2"/>
  </si>
  <si>
    <t>USD/t</t>
    <phoneticPr fontId="2"/>
  </si>
  <si>
    <t>Baseline year</t>
    <phoneticPr fontId="2"/>
  </si>
  <si>
    <t>----</t>
    <phoneticPr fontId="2"/>
  </si>
  <si>
    <t>----</t>
    <phoneticPr fontId="2"/>
  </si>
  <si>
    <t>----</t>
    <phoneticPr fontId="2"/>
  </si>
  <si>
    <t>----</t>
    <phoneticPr fontId="2"/>
  </si>
  <si>
    <t>----</t>
    <phoneticPr fontId="2"/>
  </si>
  <si>
    <t>Type of bioenergy</t>
    <phoneticPr fontId="2"/>
  </si>
  <si>
    <t>21.1 Share of trained workers in the bioenergy sector out of total bioenergy workforce</t>
  </si>
  <si>
    <t>21 Training and re-qualification of the workforce</t>
  </si>
  <si>
    <t>17 Productivity</t>
  </si>
  <si>
    <t xml:space="preserve">19 Gross value added </t>
  </si>
  <si>
    <t>Number of employed workers in the bioenergy sector (per year)</t>
  </si>
  <si>
    <t>Number of workers in the bioenergy sector that have been trained in workshops or training courses (per year)</t>
  </si>
  <si>
    <t>Salaried</t>
  </si>
  <si>
    <t>Wage</t>
  </si>
  <si>
    <t>Self-employed</t>
  </si>
  <si>
    <t>Contributing family workers</t>
  </si>
  <si>
    <t>21.2 Share of re-qualified workers out of the total number of jobs lost in the bioenergy sector</t>
  </si>
  <si>
    <t>Number of re-qualified workers from the bioenergy sector (per year)</t>
  </si>
  <si>
    <t>Number of job lost in the bioenergy sector (per year)</t>
  </si>
  <si>
    <t>Share of re-requalified workers</t>
  </si>
  <si>
    <t>Share of trained workers</t>
  </si>
  <si>
    <t>Skilled</t>
  </si>
  <si>
    <t>Un-skilled</t>
  </si>
  <si>
    <t xml:space="preserve">20 Change in consumption of fossil fuels and traditional use of biomass </t>
  </si>
  <si>
    <t>Jobs in bioenergy sector</t>
    <phoneticPr fontId="2"/>
  </si>
  <si>
    <t>Fuel consumption per unit for transportation</t>
    <phoneticPr fontId="2"/>
  </si>
  <si>
    <t>Economic data at national/regional level</t>
    <phoneticPr fontId="2"/>
  </si>
  <si>
    <t>Energy statistics at national/regional level</t>
    <phoneticPr fontId="2"/>
  </si>
  <si>
    <t>Bioenergy</t>
    <phoneticPr fontId="2"/>
  </si>
  <si>
    <t>Liquid</t>
    <phoneticPr fontId="2"/>
  </si>
  <si>
    <t>Fuel wood</t>
    <phoneticPr fontId="2"/>
  </si>
  <si>
    <t>MJ/year</t>
    <phoneticPr fontId="2"/>
  </si>
  <si>
    <t xml:space="preserve">22 Energy diversity </t>
    <phoneticPr fontId="2"/>
  </si>
  <si>
    <t>Total primary energy supply (TPES) in a country/region</t>
    <phoneticPr fontId="2"/>
  </si>
  <si>
    <t>Herfindahl Index</t>
    <phoneticPr fontId="2"/>
  </si>
  <si>
    <t>Solar power</t>
    <phoneticPr fontId="2"/>
  </si>
  <si>
    <t>Hydro power</t>
    <phoneticPr fontId="2"/>
  </si>
  <si>
    <t>Wind power</t>
    <phoneticPr fontId="2"/>
  </si>
  <si>
    <t>Other renewable</t>
    <phoneticPr fontId="2"/>
  </si>
  <si>
    <t>Gio thermal</t>
    <phoneticPr fontId="2"/>
  </si>
  <si>
    <t>Gaseous fuel</t>
  </si>
  <si>
    <t>22 Herfindahl Index with bioenergy</t>
    <phoneticPr fontId="2"/>
  </si>
  <si>
    <t>22 Herfindahl Index without bioenergy</t>
    <phoneticPr fontId="2"/>
  </si>
  <si>
    <t>Renewable energy</t>
    <phoneticPr fontId="2"/>
  </si>
  <si>
    <t>Nuclear</t>
    <phoneticPr fontId="2"/>
  </si>
  <si>
    <t>Value1</t>
    <phoneticPr fontId="2"/>
  </si>
  <si>
    <t>Value 1</t>
    <phoneticPr fontId="2"/>
  </si>
  <si>
    <t>Total primary energy supply (TPES) without bioenergy in a country/region</t>
    <phoneticPr fontId="2"/>
  </si>
  <si>
    <t>23 Infrastructure and logistics for distribution of bioenergy</t>
    <phoneticPr fontId="2"/>
  </si>
  <si>
    <t>Identification of critical distribution systems which could not easily and quickly be replaced</t>
    <phoneticPr fontId="2"/>
  </si>
  <si>
    <t>MJ (LHV) or MW</t>
    <phoneticPr fontId="2"/>
  </si>
  <si>
    <t>MJ (LHV) or MW</t>
    <phoneticPr fontId="2"/>
  </si>
  <si>
    <t>MJ (LHV)</t>
    <phoneticPr fontId="2"/>
  </si>
  <si>
    <t>MJ(LHV)/L</t>
    <phoneticPr fontId="2"/>
  </si>
  <si>
    <t>MJ(LHV)/L</t>
    <phoneticPr fontId="2"/>
  </si>
  <si>
    <t>MJ(LHV)/L</t>
    <phoneticPr fontId="2"/>
  </si>
  <si>
    <t>MJ(LHV)/L</t>
    <phoneticPr fontId="2"/>
  </si>
  <si>
    <t>Fuel transport</t>
    <phoneticPr fontId="2"/>
  </si>
  <si>
    <t>Feedstock transport</t>
    <phoneticPr fontId="2"/>
  </si>
  <si>
    <t>Volume</t>
    <phoneticPr fontId="2"/>
  </si>
  <si>
    <t>Mass</t>
    <phoneticPr fontId="2"/>
  </si>
  <si>
    <t>Number of Critical distribution system</t>
    <phoneticPr fontId="2"/>
  </si>
  <si>
    <t>23.1 Number of critical distribution systems (CDS)</t>
    <phoneticPr fontId="2"/>
  </si>
  <si>
    <t>t/year</t>
    <phoneticPr fontId="2"/>
  </si>
  <si>
    <t>Transportation mode</t>
    <phoneticPr fontId="2"/>
  </si>
  <si>
    <t>Amount of feedstock produced</t>
    <phoneticPr fontId="2"/>
  </si>
  <si>
    <t>Amount of Feedstock transported via CDS</t>
    <phoneticPr fontId="2"/>
  </si>
  <si>
    <t>Amount of Feedstock transported NOT via CDS</t>
    <phoneticPr fontId="2"/>
  </si>
  <si>
    <t>Total tonne*km</t>
    <phoneticPr fontId="2"/>
  </si>
  <si>
    <t>Via CDS</t>
    <phoneticPr fontId="2"/>
  </si>
  <si>
    <t>Not via CDS</t>
    <phoneticPr fontId="2"/>
  </si>
  <si>
    <t>Share of via CDS</t>
    <phoneticPr fontId="2"/>
  </si>
  <si>
    <t>23.2 Capacity of routes for CDS</t>
    <phoneticPr fontId="2"/>
  </si>
  <si>
    <t>Distance travelled</t>
    <phoneticPr fontId="2"/>
  </si>
  <si>
    <t>NOT via CDS</t>
    <phoneticPr fontId="2"/>
  </si>
  <si>
    <t>Truck</t>
  </si>
  <si>
    <t>t*km/year</t>
    <phoneticPr fontId="2"/>
  </si>
  <si>
    <t>Train</t>
    <phoneticPr fontId="2"/>
  </si>
  <si>
    <t>24 Capacity and flexibility of use of bioenergy</t>
    <phoneticPr fontId="2"/>
  </si>
  <si>
    <t>Sub category 2</t>
    <phoneticPr fontId="2"/>
  </si>
  <si>
    <t>Sub category 3</t>
    <phoneticPr fontId="2"/>
  </si>
  <si>
    <t>Value</t>
    <phoneticPr fontId="2"/>
  </si>
  <si>
    <t>Sub category 4</t>
  </si>
  <si>
    <t>MJ(LHV)</t>
    <phoneticPr fontId="2"/>
  </si>
  <si>
    <t>Total capacity for bioenergy use</t>
    <phoneticPr fontId="2"/>
  </si>
  <si>
    <t>Total capacity for bioenergy use in mass/volume</t>
    <phoneticPr fontId="2"/>
  </si>
  <si>
    <t>Total capacity for bioenergy use in energy content</t>
    <phoneticPr fontId="2"/>
  </si>
  <si>
    <t>MJ(LHV)/t or lt</t>
    <phoneticPr fontId="2"/>
  </si>
  <si>
    <t>Flexible capacity for bioenergy use</t>
    <phoneticPr fontId="2"/>
  </si>
  <si>
    <t>Capacity and  flexible ratio</t>
    <phoneticPr fontId="2"/>
  </si>
  <si>
    <t xml:space="preserve">24.1 Ratio of capacity for using bioenergy </t>
    <phoneticPr fontId="2"/>
  </si>
  <si>
    <t xml:space="preserve">24.2 Ratio of flexible capacity </t>
    <phoneticPr fontId="2"/>
  </si>
  <si>
    <t>Gaseous fuel</t>
    <phoneticPr fontId="2"/>
  </si>
  <si>
    <t>t/year</t>
  </si>
  <si>
    <t>23.3 The proportion of the bioenergy associated with CDS</t>
  </si>
  <si>
    <t>Proportion of bioenergy that relies on each distribution system</t>
  </si>
  <si>
    <t>Wage in transportation sector</t>
    <phoneticPr fontId="2"/>
  </si>
  <si>
    <t>11 Change in income</t>
    <phoneticPr fontId="2"/>
  </si>
  <si>
    <t>12 Jobs in the bioenergy sector</t>
    <phoneticPr fontId="2"/>
  </si>
  <si>
    <t>12.1 Net job increase as a result of bioenergy production and use (total)</t>
    <phoneticPr fontId="2"/>
  </si>
  <si>
    <t>12.3 Net job creation as a result of bioenergy production and use (indefinite/temporary)</t>
    <phoneticPr fontId="2"/>
  </si>
  <si>
    <t>12.2 Net job creation as a result of bioenergy production and use (skilled/unskilled)</t>
    <phoneticPr fontId="2"/>
  </si>
  <si>
    <t>Bioenergy processing</t>
    <phoneticPr fontId="2"/>
  </si>
  <si>
    <t>Non-renewable energy</t>
  </si>
  <si>
    <t>MJ(LHV)/yr</t>
    <phoneticPr fontId="2"/>
  </si>
  <si>
    <t>Number of employed workers in the bioenergy sector (per produced energy)</t>
    <phoneticPr fontId="2"/>
  </si>
  <si>
    <t>person/MJ</t>
    <phoneticPr fontId="2"/>
  </si>
  <si>
    <t>Number of skilled workers in the bioenergy sector (per year)</t>
    <phoneticPr fontId="2"/>
  </si>
  <si>
    <t>Number of skilled workers in the bioenergy sector (per produced energy)</t>
    <phoneticPr fontId="2"/>
  </si>
  <si>
    <t>Number of unskilled workers in the bioenergy sector (per produced energy)</t>
    <phoneticPr fontId="2"/>
  </si>
  <si>
    <t>Number of unskilled workers in the bioenergy sector (per year)</t>
    <phoneticPr fontId="2"/>
  </si>
  <si>
    <t>Skilled/indefinite</t>
    <phoneticPr fontId="2"/>
  </si>
  <si>
    <t>Un-skilled/indefinite</t>
    <phoneticPr fontId="2"/>
  </si>
  <si>
    <t>Skilled/temporary</t>
    <phoneticPr fontId="2"/>
  </si>
  <si>
    <t>Un-skilled/temporary</t>
    <phoneticPr fontId="2"/>
  </si>
  <si>
    <t>person</t>
    <phoneticPr fontId="2"/>
  </si>
  <si>
    <t>Indefinite</t>
    <phoneticPr fontId="2"/>
  </si>
  <si>
    <t>Temporary</t>
    <phoneticPr fontId="2"/>
  </si>
  <si>
    <t>Skilled</t>
    <phoneticPr fontId="2"/>
  </si>
  <si>
    <t>Unskilled</t>
    <phoneticPr fontId="2"/>
  </si>
  <si>
    <t>Number of indefinite workers in the bioenergy sector (per year)</t>
    <phoneticPr fontId="2"/>
  </si>
  <si>
    <t>Number of indefinite workers in the bioenergy sector (per produced energy)</t>
    <phoneticPr fontId="2"/>
  </si>
  <si>
    <t>Number of temporary workers in the bioenergy sector (per year)</t>
    <phoneticPr fontId="2"/>
  </si>
  <si>
    <t>Number of temporary workers in the bioenergy sector (per produced energy)</t>
    <phoneticPr fontId="2"/>
  </si>
  <si>
    <t>Total output of bioenergy</t>
    <phoneticPr fontId="2"/>
  </si>
  <si>
    <t>12.4, 12.5 Total number of jobs in the bioenergy sector; and percentage adhering to nationally recognized labour standards consistent with the principals emurated in the ILO Declaration</t>
    <phoneticPr fontId="2"/>
  </si>
  <si>
    <t>11.1 Wages paid for employment in the bioenergy sector in relation to comparable sectors</t>
    <phoneticPr fontId="2"/>
  </si>
  <si>
    <t>11.2 Net income from the sale, barter and/or own-conumption of bioenergy products, including feedstocks, by self-employed household/individuals</t>
    <phoneticPr fontId="2"/>
  </si>
  <si>
    <t>USD/hr</t>
    <phoneticPr fontId="2"/>
  </si>
  <si>
    <t>Agriculture</t>
    <phoneticPr fontId="2"/>
  </si>
  <si>
    <t>Transportation</t>
    <phoneticPr fontId="2"/>
  </si>
  <si>
    <t>Manufacturing</t>
    <phoneticPr fontId="2"/>
  </si>
  <si>
    <t>Comparable sector (Baseline)</t>
    <phoneticPr fontId="2"/>
  </si>
  <si>
    <t>USD/ha/yr</t>
    <phoneticPr fontId="2"/>
  </si>
  <si>
    <t>Crop area of bioenergy products (feedstock)</t>
    <phoneticPr fontId="2"/>
  </si>
  <si>
    <t>USD/yr</t>
    <phoneticPr fontId="2"/>
  </si>
  <si>
    <t>Cost</t>
    <phoneticPr fontId="2"/>
  </si>
  <si>
    <t>Income</t>
    <phoneticPr fontId="2"/>
  </si>
  <si>
    <t>Net income</t>
    <phoneticPr fontId="2"/>
  </si>
  <si>
    <t xml:space="preserve">Cost of bioenergy products (feedstock) </t>
    <phoneticPr fontId="2"/>
  </si>
  <si>
    <t>14 Bioenergy used to expand access to modern bioenergy services</t>
    <phoneticPr fontId="2"/>
  </si>
  <si>
    <t>14.1 Total amount and percentage of increased access to modern bioenergy services</t>
    <phoneticPr fontId="2"/>
  </si>
  <si>
    <t>14.2 Total number and percentage of households and businesses using bioenergy</t>
    <phoneticPr fontId="2"/>
  </si>
  <si>
    <t>Amount of additional elcectricity generated and provided from bioenergy</t>
    <phoneticPr fontId="2"/>
  </si>
  <si>
    <t>Amount of additional elcectricity generated and provided from non-bioenergy</t>
    <phoneticPr fontId="2"/>
  </si>
  <si>
    <t>to the grid</t>
    <phoneticPr fontId="2"/>
  </si>
  <si>
    <t>by off-grid</t>
    <phoneticPr fontId="2"/>
  </si>
  <si>
    <t>Number of household using bioenergy</t>
    <phoneticPr fontId="2"/>
  </si>
  <si>
    <t>modern bioenergy</t>
    <phoneticPr fontId="2"/>
  </si>
  <si>
    <t>traditional bioenergy</t>
    <phoneticPr fontId="2"/>
  </si>
  <si>
    <t>Total nubmer of household</t>
    <phoneticPr fontId="2"/>
  </si>
  <si>
    <t>16 Incidence of occupational injury, illness and fatalities</t>
    <phoneticPr fontId="2"/>
  </si>
  <si>
    <t>Referred from Basic data</t>
    <phoneticPr fontId="2"/>
  </si>
  <si>
    <t>Area of bioenergy feedstock production</t>
    <phoneticPr fontId="2"/>
  </si>
  <si>
    <t>Injury</t>
    <phoneticPr fontId="2"/>
  </si>
  <si>
    <t>Illness</t>
    <phoneticPr fontId="2"/>
  </si>
  <si>
    <t>Fatalities</t>
    <phoneticPr fontId="2"/>
  </si>
  <si>
    <t>number/ha</t>
  </si>
  <si>
    <t>number/ha</t>
    <phoneticPr fontId="2"/>
  </si>
  <si>
    <t>number</t>
    <phoneticPr fontId="2"/>
  </si>
  <si>
    <t>Percentage of household using bioenergy</t>
    <phoneticPr fontId="2"/>
  </si>
  <si>
    <t>GWh/yr</t>
    <phoneticPr fontId="2"/>
  </si>
  <si>
    <t>Calculated processing efficiency from feedstock to end product</t>
    <phoneticPr fontId="2"/>
  </si>
  <si>
    <t>Calculated average production yield in target area</t>
    <phoneticPr fontId="2"/>
  </si>
  <si>
    <t>Labour (average wage)</t>
    <phoneticPr fontId="2"/>
  </si>
  <si>
    <t>USD/hr</t>
    <phoneticPr fontId="2"/>
  </si>
  <si>
    <t>Wages paid for workers in transportation sector (average wage)</t>
    <phoneticPr fontId="2"/>
  </si>
  <si>
    <t>Wages paid for workers in bioenergy sector (average wage)</t>
    <phoneticPr fontId="2"/>
  </si>
  <si>
    <t>Bioenergy feedstock production (Average wage)</t>
    <phoneticPr fontId="2"/>
  </si>
  <si>
    <t>Biomass transportation (Average wage)</t>
    <phoneticPr fontId="2"/>
  </si>
  <si>
    <t>Biomass conversion and processing (Average wage)</t>
    <phoneticPr fontId="2"/>
  </si>
  <si>
    <t>Household</t>
    <phoneticPr fontId="2"/>
  </si>
  <si>
    <t>Household</t>
    <phoneticPr fontId="2"/>
  </si>
  <si>
    <t>Household</t>
    <phoneticPr fontId="2"/>
  </si>
  <si>
    <t>Household</t>
    <phoneticPr fontId="2"/>
  </si>
  <si>
    <t>Household</t>
    <phoneticPr fontId="2"/>
  </si>
  <si>
    <t>Nationally-determined definition of 'high biodiversity value'/'critical ecosystems'</t>
  </si>
  <si>
    <t>Percentage of land converted to bioenergy production</t>
  </si>
  <si>
    <t>Area of high biodiversity value/critical ecosystems</t>
  </si>
  <si>
    <t>N/A</t>
  </si>
  <si>
    <t>ha</t>
  </si>
  <si>
    <t>Area of aforementioned land converted to bioenergy production</t>
  </si>
  <si>
    <t>Please state the boundaries for future mornitoring</t>
  </si>
  <si>
    <t>Total area of land used for bioenergy production</t>
  </si>
  <si>
    <t>Area of land used for bioenergy production where invasive species are cultivated</t>
  </si>
  <si>
    <t>Risk category 1</t>
  </si>
  <si>
    <t>Risk category 2</t>
  </si>
  <si>
    <t>Risk category 3</t>
  </si>
  <si>
    <t>no information exists on impacts on biodiversity in the focal country, adjacent countries or any other countries</t>
  </si>
  <si>
    <t>impacts on biodiversity are reported from other countries, but not from the focal country or adjacent ones (information sources should be referenced)</t>
  </si>
  <si>
    <t>impacts on biodiversity are reported from the focal country and/or adjacent ones (information sources should be referenced)</t>
  </si>
  <si>
    <t>Species a</t>
  </si>
  <si>
    <t>Species b</t>
  </si>
  <si>
    <t>Species c</t>
  </si>
  <si>
    <t>Species d</t>
  </si>
  <si>
    <t>Species e</t>
  </si>
  <si>
    <t>Species f</t>
  </si>
  <si>
    <t>referred from basic data</t>
  </si>
  <si>
    <t>Percentage of land used for bioenergy production where invasive species are cultivated</t>
  </si>
  <si>
    <t>Percentage of land where nationally recognized conseration methods are used</t>
  </si>
  <si>
    <t>Area of land where nationally recognized conservation methods are used</t>
  </si>
  <si>
    <t>Please state the conservation methods chosen</t>
  </si>
  <si>
    <t>7 Biological diversity in the landscape</t>
  </si>
  <si>
    <t>7.1 Area and percentage of nationally recognized areas of high biodiversity value or critical ecosystems converted to bioenergy production</t>
  </si>
  <si>
    <t xml:space="preserve">7.2 Area and percentage of the land used for bioenergy production where nationally recognized invasive species, by risk category, are cultivated; </t>
  </si>
  <si>
    <t>7.3 Area and percentage of the land used for bioenergy production where nationally recognized conservation methods are used.</t>
  </si>
  <si>
    <t>8 Land use and land-use change related to bioenergy feedstock production</t>
  </si>
  <si>
    <t>8.1 Total area of land for bioenergy feedstock production, and as compared to total national surface and 8.2 agricultural land and managed forest area</t>
  </si>
  <si>
    <t>Crop area used for production of bioenergy</t>
  </si>
  <si>
    <t>Total national surface</t>
  </si>
  <si>
    <t>Total area of agricultural land</t>
  </si>
  <si>
    <t>State agricultural land/managed forest area depending on relevance for bioenergy value chain</t>
  </si>
  <si>
    <t>Percentage of national surface used for bioenergy production</t>
  </si>
  <si>
    <t>8.3 Percentages of bioenergy from: 8.3a yield increases, 8.3b residues, 8.3c wastes, 8.3d degraded or contaminated land</t>
  </si>
  <si>
    <t>Total area of managed forest area</t>
  </si>
  <si>
    <t>Percentage of agricultural land for bioenergy production</t>
  </si>
  <si>
    <t>Percentage of managed forest area for bioenergy production</t>
  </si>
  <si>
    <t>Bioenergy from yield increases</t>
  </si>
  <si>
    <t>Bioenergy from residues</t>
  </si>
  <si>
    <t>Bioenergy from wastes</t>
  </si>
  <si>
    <t>Bioenergy from degraded or contaminated land</t>
  </si>
  <si>
    <t>Total bioenergy</t>
  </si>
  <si>
    <t>yield increases</t>
  </si>
  <si>
    <t>residues</t>
  </si>
  <si>
    <t>wastes</t>
  </si>
  <si>
    <t>degraded or contaminated land</t>
  </si>
  <si>
    <t>Percentage of total bioenergy from:</t>
  </si>
  <si>
    <t>8.4 Net annual rates of conversion between land-use types caused directly by bioenergy feedstock production, including the following (amongst others): arable land and permanent crops, permanent meadows and pastures, and managed forests; natural forests and grasslands (including savannah, excluding natural permanent meadows and pastures), peatlands, and wetlands</t>
  </si>
  <si>
    <t>arable land</t>
  </si>
  <si>
    <t>permanent crops</t>
  </si>
  <si>
    <t>permanent meadows and pastures</t>
  </si>
  <si>
    <t>managed forests</t>
  </si>
  <si>
    <t>natural forests</t>
  </si>
  <si>
    <t>grasslands</t>
  </si>
  <si>
    <t>(including savannah, excluding natural permanent meadows and pastures)</t>
  </si>
  <si>
    <t>peatlands</t>
  </si>
  <si>
    <t>wetlands</t>
  </si>
  <si>
    <t>Annual conversion rates from land for bioenergy production to:</t>
  </si>
  <si>
    <t>Annual conversion rates to land for bioenergy production from:</t>
  </si>
  <si>
    <t>Net annual conversion rates</t>
  </si>
  <si>
    <t>3 Harvest levels of wood resources</t>
  </si>
  <si>
    <t>Annual harvest of wood resources by volume</t>
  </si>
  <si>
    <t>Percentage of the annual harvest used for bioenergy</t>
  </si>
  <si>
    <t>Net growth or sustained yield</t>
  </si>
  <si>
    <t>Total tonnes of wood resources harvested, including fuelwood and forestry residues collected per year</t>
  </si>
  <si>
    <t>Total tonnes of harvested wood products and forestry residues used for bioenergy production per year</t>
  </si>
  <si>
    <t>Annual harvest as percentage of net growth/sustained yield</t>
  </si>
  <si>
    <t>Annual harvest used for bioenergy as percentage of net growth/sustained yield</t>
  </si>
  <si>
    <t>2 Soil quality</t>
  </si>
  <si>
    <t>Total land on which bioenergy feedstock is cultivated or harvested</t>
  </si>
  <si>
    <t>Percentage of land for which soil quality is maintained or improved out of total</t>
  </si>
  <si>
    <t>Land for which soil quality is maintained or improved</t>
  </si>
  <si>
    <t>Description</t>
  </si>
  <si>
    <t>Percentage of land for which soil quality, in particular in terms of soil organic carbon, is maintained or improved out of total land on which bioenergy feedstock is cultivated or harvested</t>
  </si>
  <si>
    <t>Percentage</t>
  </si>
  <si>
    <t>Measurement units</t>
  </si>
  <si>
    <t>GSI Report</t>
  </si>
  <si>
    <t>Implementation Guide</t>
  </si>
  <si>
    <t>pp. 39-47</t>
  </si>
  <si>
    <t>pp. 44-47</t>
  </si>
  <si>
    <t>Methodological guidance</t>
  </si>
  <si>
    <t>pp. 48-53</t>
  </si>
  <si>
    <t>pp. 48-51</t>
  </si>
  <si>
    <t>m3
/ha/year, tonnes/ha/year, m3
/year or tonnes/year</t>
  </si>
  <si>
    <t xml:space="preserve">Annual harvest of wood resources by volume and as a percentage of net growth or sustained
yield, and </t>
  </si>
  <si>
    <t>the percentage of the annual harvest used for bioenergy</t>
  </si>
  <si>
    <t>(7.1) Area and percentage of nationally recognized areas of high biodiversity value or critical ecosystems converted to bioenergy production;</t>
  </si>
  <si>
    <t>(7.2) Area and percentage of the land used for bioenergy production where nationally recognized invasive species, by risk category, are cultivated;</t>
  </si>
  <si>
    <t>(7.3) Area and percentage of the land used for bioenergy production where nationally recognized conservation methods are used.</t>
  </si>
  <si>
    <t>Absolute areas in hectares or km2 for each component and for total area used for bioenergy production. Percentages of bioenergy production area can be calculated from these, and given either separately for each relevant category or as a combined total across such categories.</t>
  </si>
  <si>
    <t>pp. 85-98</t>
  </si>
  <si>
    <t>pp. 56-57</t>
  </si>
  <si>
    <t xml:space="preserve">(8.1) Total area of land for bioenergy feedstock production, and as compared to total national surface and </t>
  </si>
  <si>
    <t>(8.2) agricultural land and managed forest area</t>
  </si>
  <si>
    <t>(8.3) Percentages of bioenergy from: (8.3a) yield increases, (8.3b) residues, (8.3c) wastes, (8.3d) degraded or contaminated land</t>
  </si>
  <si>
    <t>(8.4) Net annual rates of conversion between land-use types caused directly by bioenergy feedstock production, including the following (amongst others):  arable land and permanent crops, permanent meadows and pastures, and managed forests  natural forests and grasslands (including savannah, excluding natural permanent meadows and pastures), peatlands, and wetlands</t>
  </si>
  <si>
    <t>hectares and percentages</t>
  </si>
  <si>
    <t>percentages</t>
  </si>
  <si>
    <t>hectares per year</t>
  </si>
  <si>
    <t>pp. 98-106</t>
  </si>
  <si>
    <t>pp. 58-59</t>
  </si>
  <si>
    <t>more species can be added where necessary</t>
  </si>
  <si>
    <t>Change in diversity of total primary energy supply due to bioenergy</t>
  </si>
  <si>
    <t>pp. 196-201</t>
  </si>
  <si>
    <t>pp. 100-102</t>
  </si>
  <si>
    <t>Index (in the range 0-1)</t>
  </si>
  <si>
    <t>Index</t>
  </si>
  <si>
    <t>Notes</t>
  </si>
  <si>
    <t>The categorization of energy supply options influences the outcome of the Herfindahl Index. Here, the Herfindahl index is currently calculated using the most detailed level of data (i.e. using the sub-division of all fuels). Where this is not possible, the formula of calculation may need to changed and the level of division should be clearly stated.</t>
  </si>
  <si>
    <t>(24.1) Ratio of capacity for using bioenergy compared with actual use for each significant
utilization route</t>
  </si>
  <si>
    <t>(24.2) Ratio of flexible capacity which can use either bioenergy or other fuel sources to total capacity</t>
  </si>
  <si>
    <t>Ratios</t>
  </si>
  <si>
    <t>pp. 206-209</t>
  </si>
  <si>
    <t>pp. 105-108</t>
  </si>
  <si>
    <t>Tables should be added according to the number of CDS</t>
  </si>
  <si>
    <t>pp. 192-195</t>
  </si>
  <si>
    <t>p. 99</t>
  </si>
  <si>
    <t>(21.1) Share of trained workers in the bioenergy sector out of total bioenergy workforce, and</t>
  </si>
  <si>
    <t>(21.2) share of re-qualified workers out of the total number of jobs lost in the bioenergy sector</t>
  </si>
  <si>
    <t>If a survey is used for data collection, the number of workers included in the survey should be stated.</t>
  </si>
  <si>
    <t>If a user has multiple type of bioenergy, the calculation should be repeated for each type of bioenergy.</t>
  </si>
  <si>
    <t>(20.1) Substitution of fossil fuels with domestic bioenergy measured by energy content (20.1a) and in annual savings of convertible currency from reduced purchases of fossil fuels (20.1b)</t>
  </si>
  <si>
    <t>(20.1a) MJ per year and/or MW per year (20.1b) USD per year</t>
  </si>
  <si>
    <t>(20.2) Substitution of traditional use of biomass with modern domestic bioenergy measured by energy content.</t>
  </si>
  <si>
    <t>(20.2) MJ per year and/or MW per year</t>
  </si>
  <si>
    <t>pp. 188-191</t>
  </si>
  <si>
    <t>p. 98</t>
  </si>
  <si>
    <t>We assume all energy comes from non-renewable, so net energy ratio (NER) should be equal to Ind. 18.4.
If a user has multiple type of bioenergy, the calculation should be repeated for each type of bioenergy.</t>
  </si>
  <si>
    <t>pp. 183-187</t>
  </si>
  <si>
    <t>pp. 95-97</t>
  </si>
  <si>
    <t>Gross value added per unit of bioenergy produced and as a percentage of gross domestic product</t>
  </si>
  <si>
    <t>USD/MJ and percentage</t>
  </si>
  <si>
    <t>pp. 178-182</t>
  </si>
  <si>
    <t>pp. 93-94</t>
  </si>
  <si>
    <t>Energy ratio of the bioenergy value chain with comparison with other energy sources, including energy ratios of (18.1) feedstock production, (18.2) processing of feedstock into bioenergy, (18.3) bioenergy use; and/or
(18.4) lifecycle analysis</t>
  </si>
  <si>
    <t>(17.1) Productivity of bioenergy feedstocks by feedstock or by farm/plantation</t>
  </si>
  <si>
    <t>(17.2) Processing efficiencies by technology and feedstock</t>
  </si>
  <si>
    <t>(17.3) Amount of bioenergy end product by mass, volume or energy content per hectare per year</t>
  </si>
  <si>
    <t>(17.4) Production cost per unit of bioenergy</t>
  </si>
  <si>
    <t>MJ/tonne</t>
  </si>
  <si>
    <t>Tonnes/ha per year</t>
  </si>
  <si>
    <t>Tonnes/ha per year, m3 /ha per year or MJ/ha per year</t>
  </si>
  <si>
    <t>pp. 173-177</t>
  </si>
  <si>
    <t>pp. 89-92</t>
  </si>
  <si>
    <t>pp. 87-88</t>
  </si>
  <si>
    <t>pp. 168-171</t>
  </si>
  <si>
    <t>Incidences of occupational injury, illness and fatalities in the production of bioenergy in relation to comparable sectors</t>
  </si>
  <si>
    <t>Number/ha (for comparison with other agricultural activities) or number/MJ or MW (for comparison
with alternative energy sources)</t>
  </si>
  <si>
    <t>pp. 155-161</t>
  </si>
  <si>
    <t>pp. 81-82</t>
  </si>
  <si>
    <t>(14.2) Total number and percentage of households and businesses using bioenergy, disaggregated into modern bioenergy and traditional use of biomass</t>
  </si>
  <si>
    <t>(14.2) number and percentage</t>
  </si>
  <si>
    <t>(14.1b) number and percentage</t>
  </si>
  <si>
    <t>(14.1b) numbers of households and businesses</t>
  </si>
  <si>
    <t xml:space="preserve">(14.1) Total amount and percentage of increased access to modern energy services gained through modern bioenergy (disaggregated by bioenergy type), measured in terms of (14.1a) energy and </t>
  </si>
  <si>
    <r>
      <t xml:space="preserve">(14.1a) Modern energy services can take the form of liquid fuels, gaseous fuels, solid fuels, heating, cooling and electricity. A change in access to each of these forms of modern energy can be measured in MJ per year and this is preferable in order to allow comparison of different forms of energy service, but each may also be measured in appropriate units of volume or mass per year, leading to the following possible units for this indicator component: 
</t>
    </r>
    <r>
      <rPr>
        <b/>
        <sz val="11"/>
        <color theme="1"/>
        <rFont val="Calibri"/>
        <family val="2"/>
        <scheme val="minor"/>
      </rPr>
      <t>liquid fuels:</t>
    </r>
    <r>
      <rPr>
        <sz val="11"/>
        <color theme="1"/>
        <rFont val="Calibri"/>
        <family val="2"/>
        <scheme val="minor"/>
      </rPr>
      <t xml:space="preserve"> litres/year or MJ/year and percentage
</t>
    </r>
    <r>
      <rPr>
        <b/>
        <sz val="11"/>
        <color theme="1"/>
        <rFont val="Calibri"/>
        <family val="2"/>
        <scheme val="minor"/>
      </rPr>
      <t>gaseous fuels:</t>
    </r>
    <r>
      <rPr>
        <sz val="11"/>
        <color theme="1"/>
        <rFont val="Calibri"/>
        <family val="2"/>
        <scheme val="minor"/>
      </rPr>
      <t xml:space="preserve"> cubic metres/year or MJ/year and percentage
</t>
    </r>
    <r>
      <rPr>
        <b/>
        <sz val="11"/>
        <color theme="1"/>
        <rFont val="Calibri"/>
        <family val="2"/>
        <scheme val="minor"/>
      </rPr>
      <t>solid fuels:</t>
    </r>
    <r>
      <rPr>
        <sz val="11"/>
        <color theme="1"/>
        <rFont val="Calibri"/>
        <family val="2"/>
        <scheme val="minor"/>
      </rPr>
      <t xml:space="preserve"> tonnes/year or MJ/year and percentage
</t>
    </r>
    <r>
      <rPr>
        <b/>
        <sz val="11"/>
        <color theme="1"/>
        <rFont val="Calibri"/>
        <family val="2"/>
        <scheme val="minor"/>
      </rPr>
      <t>heating and cooling:</t>
    </r>
    <r>
      <rPr>
        <sz val="11"/>
        <color theme="1"/>
        <rFont val="Calibri"/>
        <family val="2"/>
        <scheme val="minor"/>
      </rPr>
      <t xml:space="preserve"> MJ/year and percentage
</t>
    </r>
    <r>
      <rPr>
        <b/>
        <sz val="11"/>
        <color theme="1"/>
        <rFont val="Calibri"/>
        <family val="2"/>
        <scheme val="minor"/>
      </rPr>
      <t xml:space="preserve">electricity: </t>
    </r>
    <r>
      <rPr>
        <sz val="11"/>
        <color theme="1"/>
        <rFont val="Calibri"/>
        <family val="2"/>
        <scheme val="minor"/>
      </rPr>
      <t xml:space="preserve">MWh/year or MJ/year (for electricity used), MW/year (if only electricity generation capacity to which new access is deemed to have been gained can be measured), hours/year (for the time either for which electricity is used or for which there is access to a functioning electricity supply) and percentage </t>
    </r>
  </si>
  <si>
    <t>pp. 142-150</t>
  </si>
  <si>
    <t>p. 78</t>
  </si>
  <si>
    <t>Net job creation as a result of bioenergy production and use, total (12.1) and disaggregated (if possible) as follows:</t>
  </si>
  <si>
    <t>(12.2) skilled/unskilled</t>
  </si>
  <si>
    <t>(12.3) indefinite/temporary.</t>
  </si>
  <si>
    <t>(12.4) Total number of jobs in the bioenergy sector;</t>
  </si>
  <si>
    <t xml:space="preserve"> and percentage adhering to nationally recognized labour standards consistent with the principles enumerated in the ILO Declaration on Fundamental Principles and Rights at Work, in relation to comparable sectors (12.5)</t>
  </si>
  <si>
    <t>number and number per MJ or MW</t>
  </si>
  <si>
    <t>number, number per MJ or MW, and percentage</t>
  </si>
  <si>
    <t>number and as a percentage of (working-age) population</t>
  </si>
  <si>
    <t>Number of workers in the bioenergy sector (total)</t>
  </si>
  <si>
    <t>Percentage of workers adhering to recognized labour standards</t>
  </si>
  <si>
    <t>Number of workers in the bioenergy sector adhering to recognized labour standards</t>
  </si>
  <si>
    <t>pp. 134-141</t>
  </si>
  <si>
    <t>pp. 75-77</t>
  </si>
  <si>
    <t>Contribution of the following to change in income due to bioenergy production: (11.1) wages paid for employment in the bioenergy sector in relation to comparable sectors</t>
  </si>
  <si>
    <t>(11.2) net income from the sale, barter and/or own-consumption of bioenergy products, including feedstocks, by self-employed households/individuals</t>
  </si>
  <si>
    <t>local currency units per household/individual per year, and percentages (for share or change in total income and comparison)</t>
  </si>
  <si>
    <t>local currency units per household/individual per year, and percentage (for share or change in total income)</t>
  </si>
  <si>
    <t>Value of barter/own-consumption of bioenergy products</t>
  </si>
  <si>
    <t>1 Lifecycle GHG emissions</t>
    <phoneticPr fontId="2"/>
  </si>
  <si>
    <t>GHG from feedstock production</t>
    <phoneticPr fontId="2"/>
  </si>
  <si>
    <t>t-Co2eq</t>
    <phoneticPr fontId="2"/>
  </si>
  <si>
    <t>CO2</t>
    <phoneticPr fontId="2"/>
  </si>
  <si>
    <t>t</t>
    <phoneticPr fontId="2"/>
  </si>
  <si>
    <t>CH4</t>
    <phoneticPr fontId="2"/>
  </si>
  <si>
    <t>N2O</t>
    <phoneticPr fontId="2"/>
  </si>
  <si>
    <t>GHG from bioenergy processing</t>
    <phoneticPr fontId="2"/>
  </si>
  <si>
    <t>GHG from transport</t>
    <phoneticPr fontId="2"/>
  </si>
  <si>
    <t>GHG from use</t>
    <phoneticPr fontId="2"/>
  </si>
  <si>
    <t>Total GHG emission (Lifecycle GHG emissions)</t>
    <phoneticPr fontId="2"/>
  </si>
  <si>
    <t>Total GHG emission per MJ of bioenergy (Lifecycle GHG emissions)</t>
    <phoneticPr fontId="2"/>
  </si>
  <si>
    <t>t-Co2eq/MJ</t>
    <phoneticPr fontId="2"/>
  </si>
  <si>
    <t>t/MJ</t>
    <phoneticPr fontId="2"/>
  </si>
  <si>
    <t>Lifecycle greenhouse gas emissions from bioenergy production and use, as per the methodology chosen nationally or at community level, and reported using the GBEP Common Methodological Framework for GHG Lifecycle Analysis of Bioenergy 'Version One'</t>
  </si>
  <si>
    <t>Grams of CO2 equivalent per megajoule</t>
  </si>
  <si>
    <t>pp. 33-38</t>
  </si>
  <si>
    <t>pp. 40-43</t>
  </si>
  <si>
    <t>GBEP Common Methodological Framework for GHG Lifecycle Analysis of Bioenergy 'Version One'</t>
  </si>
  <si>
    <t>Global warming potential (GWP)</t>
    <phoneticPr fontId="2"/>
  </si>
  <si>
    <t>4 Emissions of non-GHG air pollutants including air toxics</t>
    <phoneticPr fontId="2"/>
  </si>
  <si>
    <t>PM10</t>
    <phoneticPr fontId="2"/>
  </si>
  <si>
    <t>mg/ha</t>
    <phoneticPr fontId="2"/>
  </si>
  <si>
    <t>PM2.5</t>
    <phoneticPr fontId="2"/>
  </si>
  <si>
    <t>NOx</t>
    <phoneticPr fontId="2"/>
  </si>
  <si>
    <t>SO2</t>
    <phoneticPr fontId="2"/>
  </si>
  <si>
    <t>mg/m3</t>
    <phoneticPr fontId="2"/>
  </si>
  <si>
    <t>mg/MJ</t>
    <phoneticPr fontId="2"/>
  </si>
  <si>
    <t>Emissions of non-GHG air pollutants, including air toxics, from
(4.1) bioenergy feedstock production,</t>
  </si>
  <si>
    <t>(4.2) processing,</t>
  </si>
  <si>
    <t>(4.3) transport of feedstocks, intermediate products and end products, and</t>
  </si>
  <si>
    <t>(4.4) use; and in comparison with other energy sources</t>
  </si>
  <si>
    <t>Emissions of PM2.5, PM10, NOX, SO2 and other pollutants can be measured and reported in the
following ways as is most relevant to the feedstock, mode of processing, transportation and use.
4.1 mg/ha, mg/MJ, and as a percentage</t>
  </si>
  <si>
    <t>mg/MJ</t>
  </si>
  <si>
    <t>mg/m3 or ppm</t>
  </si>
  <si>
    <t>pp. 54-58</t>
  </si>
  <si>
    <t>p. 52</t>
  </si>
  <si>
    <t>Water withdrawn from nationally determined water sheds for the production and processing of bioenergy feedstocks</t>
    <phoneticPr fontId="2"/>
  </si>
  <si>
    <t>million m3</t>
    <phoneticPr fontId="2"/>
  </si>
  <si>
    <t>Renewable resources</t>
    <phoneticPr fontId="2"/>
  </si>
  <si>
    <t>Non-renewable resources</t>
    <phoneticPr fontId="2"/>
  </si>
  <si>
    <t>Total actual renewable water resources (TARWR)</t>
    <phoneticPr fontId="2"/>
  </si>
  <si>
    <t>Total annual water withdrawals (TAWW)</t>
    <phoneticPr fontId="2"/>
  </si>
  <si>
    <t>5.1a Percentage of TARWR</t>
    <phoneticPr fontId="2"/>
  </si>
  <si>
    <t>%</t>
    <phoneticPr fontId="2"/>
  </si>
  <si>
    <t>5.1b Percentage of TAWW</t>
    <phoneticPr fontId="2"/>
  </si>
  <si>
    <t>5.2 Volume of water withdrawn per unit of bioenergy output</t>
    <phoneticPr fontId="2"/>
  </si>
  <si>
    <t>million m3/MJ</t>
    <phoneticPr fontId="2"/>
  </si>
  <si>
    <t>6 Water quality</t>
    <phoneticPr fontId="2"/>
  </si>
  <si>
    <t>Annual loadings from total agricultural  production</t>
    <phoneticPr fontId="2"/>
  </si>
  <si>
    <t>Nitrogen</t>
    <phoneticPr fontId="2"/>
  </si>
  <si>
    <t>kg-N/ha/yr</t>
  </si>
  <si>
    <t>Phosphorus</t>
    <phoneticPr fontId="2"/>
  </si>
  <si>
    <t>kg-P/ha/yr</t>
  </si>
  <si>
    <t xml:space="preserve">6.1 Annual loadings from bioenergy feedstock production </t>
    <phoneticPr fontId="2"/>
  </si>
  <si>
    <t>In mass per hectare per year</t>
    <phoneticPr fontId="2"/>
  </si>
  <si>
    <t>kg-N/ha/yr</t>
    <phoneticPr fontId="2"/>
  </si>
  <si>
    <t>As percentage of total loadings from agricultural production</t>
    <phoneticPr fontId="2"/>
  </si>
  <si>
    <t xml:space="preserve">Pollutant loading fom total agricultural processing </t>
    <phoneticPr fontId="2"/>
  </si>
  <si>
    <t>6.2 Annual loadings from bioenergy processing</t>
    <phoneticPr fontId="2"/>
  </si>
  <si>
    <t>5 Water use and efficiency</t>
  </si>
  <si>
    <t>(5.1) Water withdrawn from nationally determined watershed(s) for the production and processing of bioenergy feedstocks, expressed (5.1a) as the percentage of total actual renewable water resources (TARWR) and</t>
  </si>
  <si>
    <t>(5.1b) as the percentage of total annual water withdrawals (TAWW), disaggregated into renewable and non-renewable water sources;</t>
  </si>
  <si>
    <t>(5.2) Volume of water withdrawn from nationally determined watershed(s) used for the production and processing of bioenergy feedstocks per unit of bioenergy output, disaggregated into renewable and non-renewable water sources</t>
  </si>
  <si>
    <t xml:space="preserve">m3
/MJ or m3
/kWh; m3
/ha or m3
/tonne for feedstock production phase if considered separately </t>
  </si>
  <si>
    <t>pp. 59-71</t>
  </si>
  <si>
    <t>p. 53</t>
  </si>
  <si>
    <t>(6.1) Pollutant loadings to waterways and bodies of water attributable to fertilizer and pesticide
application for bioenergy feedstock production, and expressed as a percentage of pollutant
loadings from total agricultural production in the watershed</t>
  </si>
  <si>
    <t>(6.2) Pollutant loadings to waterways and bodies of water attributable to bioenergy processing
effluents, and expressed as a percentage of pollutant loadings from total agricultural processing
effluents in the watershed</t>
  </si>
  <si>
    <t>Annual nitrogen (N) and phosphorus (P) loadings from fertilizer and pesticide active ingredient loadings attributable to bioenergy feedstock production (per watershed area):
in kg of N, P and active ingredient per ha per year; and as percentages of total N, P and pesticide active ingredient loadings from agriculture in the watershed</t>
  </si>
  <si>
    <t>Pollutant loadings attributable to bioenergy processing effluent:
pollutant levels in bioenergy processing effluents in mg/l (for pollutant concentrations and biochemical and chemical oxygen demand – BOD and COD), and (if also measured) ºC (for temperature), µS/m (for electrical conductivity) and pH; 
total annual pollutant loadings in kg/year or (per watershed area) in kg/ha/year; and 
as a percentage of total pollutant loadings from agricultural processing in the watershed.</t>
  </si>
  <si>
    <t>pp. 71-84</t>
  </si>
  <si>
    <t>pp. 54-55</t>
  </si>
  <si>
    <t>Heating and cooling</t>
    <phoneticPr fontId="2"/>
  </si>
  <si>
    <t>Seeds</t>
    <phoneticPr fontId="2"/>
  </si>
  <si>
    <t>MJ/t</t>
    <phoneticPr fontId="2"/>
  </si>
  <si>
    <t>MJ/t/km</t>
    <phoneticPr fontId="2"/>
  </si>
  <si>
    <t>Truck type</t>
    <phoneticPr fontId="2"/>
  </si>
  <si>
    <t>Light duty</t>
  </si>
  <si>
    <t>Tank truck</t>
    <phoneticPr fontId="2"/>
  </si>
  <si>
    <t>In mass</t>
    <phoneticPr fontId="2"/>
  </si>
  <si>
    <t>In energy content</t>
    <phoneticPr fontId="2"/>
  </si>
  <si>
    <t>L</t>
    <phoneticPr fontId="2"/>
  </si>
  <si>
    <t>Fuel type</t>
    <phoneticPr fontId="2"/>
  </si>
  <si>
    <t>mile</t>
    <phoneticPr fontId="2"/>
  </si>
  <si>
    <t>Weight</t>
    <phoneticPr fontId="2"/>
  </si>
  <si>
    <t>t</t>
    <phoneticPr fontId="2"/>
  </si>
  <si>
    <t>Density</t>
    <phoneticPr fontId="2"/>
  </si>
  <si>
    <t>t/L</t>
    <phoneticPr fontId="2"/>
  </si>
  <si>
    <t>Density</t>
    <phoneticPr fontId="2"/>
  </si>
  <si>
    <t>g/cm3=kg/L=t/KL</t>
    <phoneticPr fontId="2"/>
  </si>
  <si>
    <t>(24.1) Ratio of capacity for using bioenergy compared with actual use for each significant
utilization route</t>
    <phoneticPr fontId="2"/>
  </si>
  <si>
    <t>Critical distribution system (CDS) 1 (for mass measurement of feedstock)</t>
    <phoneticPr fontId="2"/>
  </si>
  <si>
    <t>Area of agricultural production</t>
    <phoneticPr fontId="2"/>
  </si>
  <si>
    <t>Amount of bioenergy production in energy content</t>
    <phoneticPr fontId="2"/>
  </si>
  <si>
    <t>number/MJ</t>
    <phoneticPr fontId="2"/>
  </si>
  <si>
    <t>Amount of alternative energy production</t>
    <phoneticPr fontId="2"/>
  </si>
  <si>
    <t>Agricultural production</t>
    <phoneticPr fontId="2"/>
  </si>
  <si>
    <t>Bioenergy sector</t>
    <phoneticPr fontId="2"/>
  </si>
  <si>
    <t>Alternative energy sector</t>
    <phoneticPr fontId="2"/>
  </si>
  <si>
    <t>16 Number of injury, illness and fatalites in bioenergy feedstock production</t>
    <phoneticPr fontId="2"/>
  </si>
  <si>
    <t>16 Number per hectare of crop area</t>
    <phoneticPr fontId="2"/>
  </si>
  <si>
    <t>16 Number of injury, illness and fatalites in bioenrgy sector</t>
    <phoneticPr fontId="2"/>
  </si>
  <si>
    <t>16 Number per MJ of energy in alternative energy sector</t>
    <phoneticPr fontId="2"/>
  </si>
  <si>
    <t>Gasous bioenergy</t>
    <phoneticPr fontId="2"/>
  </si>
  <si>
    <t>Solid bioenergy</t>
    <phoneticPr fontId="2"/>
  </si>
  <si>
    <t>Lquid fuel</t>
    <phoneticPr fontId="2"/>
  </si>
  <si>
    <t>Amount of increased access to modern energy services gained through modern bioenergy</t>
    <phoneticPr fontId="2"/>
  </si>
  <si>
    <t>MJ/yr</t>
    <phoneticPr fontId="2"/>
  </si>
  <si>
    <t>Amount of increased access to modern energy services gained through non-bioenergy</t>
    <phoneticPr fontId="2"/>
  </si>
  <si>
    <t>Sales of bioenergy products (feedstocks)</t>
  </si>
  <si>
    <t>Annual savings of fuel for cooking</t>
  </si>
  <si>
    <t>Annual savings of electricity consumption</t>
  </si>
  <si>
    <t>Other annual savings</t>
  </si>
  <si>
    <t>USD/yr</t>
  </si>
  <si>
    <t>How to use the data entry sheets:</t>
  </si>
  <si>
    <t>Cells where calculations occur or where data is filled from the basic data are indicated in Orange. These cells should not be filled in.</t>
  </si>
  <si>
    <t>The following sheets represent the FIRST DRAFT of the data entry sheets for the GBEP sustainability indicators, to be discussed during the GBEP Annual Meetings 2020 and adapted based on the suggestions received.</t>
  </si>
  <si>
    <t>Feedstock production (Crop 1)</t>
  </si>
  <si>
    <t>Biomethane</t>
  </si>
  <si>
    <t>Basic data (at national level)</t>
  </si>
  <si>
    <t>You should start by filling in the data in the 'Basic data' sheets.</t>
  </si>
  <si>
    <t>The first "Basic data' sheet refers to data at the national level, such as energy statistics, jobs, etc., as well as data on the chemical properties of energy sources.</t>
  </si>
  <si>
    <t>The second 'Basic data' sheet refers to data that are specific to the bioenergy pathway being examined, such as energy balances, costs and revenues, area cultivated, etc.</t>
  </si>
  <si>
    <t xml:space="preserve">The 'Basic data' sheets include data that are common to more than one indicator. Where data are taken from these sheets for individual indicators, it is filled in automatically from the basic data. To ensure data consistency, fill in the cells in the 'Basic data' sheet rather than in the indicator itself. </t>
  </si>
  <si>
    <t>This sheet should be compiled from the outputs of appropriate LCA techniques, reported using the GBEP Common Methodological Framework for GHG Lifecycle Analysis of Bioenergy 'Version One'.</t>
  </si>
  <si>
    <t>The determination of land for qhich soil quality is maintained or improved should be determined using appropriate field measurements (see methodological guidance in the GSI Report). Where this is not possible, the extent of likely improvement in soil quality could be indicated by the area where measures to maintain or improve soil quality are employed.</t>
  </si>
  <si>
    <t>While the indicator specifies that the levels of wood should be evaluated annually, the indicator should also be evaluated for longer periods of time in order to account for fluctuations in annual harvest levels resulting from temporary declines in forest productivity due to natural phenomena such as adverse weather and outbreaks of pests. The relevant timescales should be established taking into account national, regional and local forest characteristics and conditions.</t>
  </si>
  <si>
    <t>The scope of the LCA for air emissions should reflect the considerations for Indicator 1 (GHG emissions).</t>
  </si>
  <si>
    <t>4.1 Emissions from feedstock production per ha</t>
  </si>
  <si>
    <t>4.2 Emissions from bioenergy processing per ??</t>
  </si>
  <si>
    <t>4.3 Emissions from transport per MJ of bioenergy</t>
  </si>
  <si>
    <t>4.4 Emissions from use per MJ of bioenergy</t>
  </si>
  <si>
    <t>SO2</t>
  </si>
  <si>
    <t>Other pollutants (please specify)</t>
  </si>
  <si>
    <t>mg/m3</t>
  </si>
  <si>
    <t>Basic data (specific to bioenergy pathway)</t>
  </si>
  <si>
    <t>9 Allocation and tenure of land for new bioenergy production</t>
  </si>
  <si>
    <t>(9.2) the current domestic legal system and/or socially accepted practices provide due process and the established procedures are followed for determining legal title.</t>
  </si>
  <si>
    <t>Percentages</t>
  </si>
  <si>
    <t>Percentage of land – total and by land-use type – used for new bioenergy production where: 
(9.1) a legal instrument or domestic authority establishes title and procedures for change of title; and</t>
  </si>
  <si>
    <t>Area of BEPA where a legal instrument or domestic authority establishes title and procedures for change of title</t>
  </si>
  <si>
    <t>Percentage of BEPA where a legal instrument or domestic authority establishes title and procedures for change of title</t>
  </si>
  <si>
    <t>Established either by legal instrument, such as a contract, or by a domestic authority, such as a government agency or socially accepted tribal authority</t>
  </si>
  <si>
    <t>9.1 Percentage of land used for new bioenergy production where a legal instrument or domestic authority establishes title and procedures for change of title</t>
  </si>
  <si>
    <t>9.2 Percentage of land used for new bioenergy production where the current domestic legal system and/or socially accepted practices provide due process and the established procedures are followed for determining legal title.</t>
  </si>
  <si>
    <t>Total new BEPA</t>
  </si>
  <si>
    <t>BEPA concessions where:</t>
  </si>
  <si>
    <t>Percentage of BEPA where legal systems/socially accepted practices are followed for determining legal title</t>
  </si>
  <si>
    <t>land rights are granted by constitutions, statutes and official tribunals</t>
  </si>
  <si>
    <t>land rights are granted by other laws (customary, informal, secondary, tertiary)</t>
  </si>
  <si>
    <t>there is security of the aforementioned rights in terms of enforcement and application</t>
  </si>
  <si>
    <t>there are land-related or subsidiary rights that women are free to exercise without specific mention in formal or informal laws</t>
  </si>
  <si>
    <t>there is effective access to fair adjudication, including the court system or other dispute resolution processes</t>
  </si>
  <si>
    <t>land rental and sales contracts including contracts for temporary use agreements are accessible to all</t>
  </si>
  <si>
    <t>periodic monitoring is carried out to assess the impacts of bioenergy on changes in access to and use of natural resources by local communities</t>
  </si>
  <si>
    <t>if land is community/common land, mechanisms of participation or consultation are carried out with the local community</t>
  </si>
  <si>
    <t>if the land is recognized as land with secure rights by national legislation, there is negotiation agreement for any contingent compensation between the new owner or other tenure right holder and the local community</t>
  </si>
  <si>
    <t>the public land allocation procedure has followed due process and, where applicable, provided due compensation</t>
  </si>
  <si>
    <t>the public land allocation procedure was consistent with applicable national and international obligations and commitments regarding the rights of indigenous peoples and relevant human rights</t>
  </si>
  <si>
    <t xml:space="preserve">Disaggregation by land-use type (where feasible) is a simple means of supplementing this indicator with information on the type of natural resources where due process for land transfers is followed. Ideally, the same land-use types used for Indicator 8 (Land use and land-use change related to bioenergy feedstock production) would be used for this indicator.
For 9.2, the sub-categories provide a qualitative assessment of the extent to which due process and established procedures have been followed to determine the transfer of tenure rights for new bioenergy production. </t>
  </si>
  <si>
    <t>land privately owned by the local population</t>
  </si>
  <si>
    <t>Total new bioenergy production area (BEPA) on:</t>
  </si>
  <si>
    <t>land used as common or open access land by local population</t>
  </si>
  <si>
    <t>pp. 107-114</t>
  </si>
  <si>
    <t>pp. 60-64</t>
  </si>
  <si>
    <t>it is necessary to define what constitutes ‘new bioenergy production’ based on the specific local circumstances (e.g. features of the local bioenergy sector) and on the objectives of the analysis.</t>
  </si>
  <si>
    <t>Effects of bioenergy use and domestic production on the price and supply of a food basket, which is a nationally defined collection of representative foodstuffs, including main staple crops, measured at the national, regional, and/or household level, taking into consideration:
- changes in demand for foodstuffs for food, feed, and fibre;
- changes in the import and export of foodstuffs;
- changes in agricultural production due to weather conditions;
- changes in agricultural costs from petroleum and other energy prices; and
- the impact of price volatility and price inflation of foodstuffs on the national, regional,
and/or household welfare level, as nationally determined.</t>
  </si>
  <si>
    <t>Tonnes; USD; national currencies; and percentage</t>
  </si>
  <si>
    <t>10 Price and supply of a national food basket</t>
  </si>
  <si>
    <t>Step 1: Determine the relevant food basket(s) and its components</t>
  </si>
  <si>
    <r>
      <t xml:space="preserve">The first step in the measurement of this indicator is the </t>
    </r>
    <r>
      <rPr>
        <b/>
        <sz val="11"/>
        <color theme="1"/>
        <rFont val="Calibri"/>
        <family val="2"/>
        <scheme val="minor"/>
      </rPr>
      <t>identification of the “representative” food basket or baskets</t>
    </r>
    <r>
      <rPr>
        <sz val="11"/>
        <color theme="1"/>
        <rFont val="Calibri"/>
        <family val="2"/>
        <scheme val="minor"/>
      </rPr>
      <t xml:space="preserve">. These baskets, which reflect </t>
    </r>
    <r>
      <rPr>
        <b/>
        <sz val="11"/>
        <color theme="1"/>
        <rFont val="Calibri"/>
        <family val="2"/>
        <scheme val="minor"/>
      </rPr>
      <t>current food consumption patterns</t>
    </r>
    <r>
      <rPr>
        <sz val="11"/>
        <color theme="1"/>
        <rFont val="Calibri"/>
        <family val="2"/>
        <scheme val="minor"/>
      </rPr>
      <t>, may be determined, for instance, by ranking foodstuffs based on their contribution to the average per capita calorie in-take (either through direct consumption or via the foods that these crops are processed into).</t>
    </r>
  </si>
  <si>
    <t>Staple crop 1</t>
  </si>
  <si>
    <t>Staple crop 2</t>
  </si>
  <si>
    <t>Staple crop 3</t>
  </si>
  <si>
    <t>Staple crop 4</t>
  </si>
  <si>
    <t>Staple crop 5</t>
  </si>
  <si>
    <t>Staple crop 6</t>
  </si>
  <si>
    <t>Per capita consumption of relevant main staple crops</t>
  </si>
  <si>
    <t>kg/y</t>
  </si>
  <si>
    <t>-----</t>
  </si>
  <si>
    <t>Please specify crop and year of analysis</t>
  </si>
  <si>
    <t>Step 2: Assessing the links between bioenergy use and domestic production and changes in the supply and/or prices of relevant components of food basket(s).</t>
  </si>
  <si>
    <t xml:space="preserve">For Indicator 10, the type and tier of analysis will be different for each national circumstance, depending on a number of factors, including the data availability, modelling capacity, scope of analysis, among others. For all levels of analysis, the first step of determining the relevant food basket is critical. For the second step of analysing the effects of bioenergy use and domestic production on the price and supply of this food basket, there are three tiers of analysis. The first tier gives a “Preliminary indication” and where changes are detected, it is highly recommended to include a tier 2 or tier 3 analysis. </t>
  </si>
  <si>
    <t>Total domestic use</t>
  </si>
  <si>
    <t>Domestically produced feed</t>
  </si>
  <si>
    <t>Food</t>
  </si>
  <si>
    <t>Industrial utilisation for energy</t>
  </si>
  <si>
    <t>“real” (i.e. inflation adjusted) price</t>
  </si>
  <si>
    <t>Value (Year 1)</t>
  </si>
  <si>
    <t>Value (Year 2)</t>
  </si>
  <si>
    <t>tonnes</t>
  </si>
  <si>
    <t>USD/local currency</t>
  </si>
  <si>
    <t>After defining the relevant food basket(s), the next step is to assess whether bioenergy production and/or use has increased significantly in the country and whether this has been accompanied by significant changes in the price and/or supply of the identified food basket(s) and/or of its components. For each staple crop, the following information is needed, along with the levels of bioenergy use and domestic production (available in basic data). Where changes are identified, it is strongly recommended to carry out a Tier 2 (Causal Descriptive Assessment) or Tier 3 (Quantitative approaches – time-series techniques and computational modelling) analysis.</t>
  </si>
  <si>
    <t>pp. 114-133</t>
  </si>
  <si>
    <t>pp. 65-74</t>
  </si>
  <si>
    <t>p. 79-80</t>
  </si>
  <si>
    <t>pp. 151-154</t>
  </si>
  <si>
    <t>13 Change in unpaid time spent by women and children collecting biomass</t>
  </si>
  <si>
    <t>Hours per week per household, percentage</t>
  </si>
  <si>
    <t>Change in average unpaid time spent by women and children collecting biomass as a result of switching from traditional use of biomass to modern bioenergy services.</t>
  </si>
  <si>
    <t>hours/week</t>
  </si>
  <si>
    <t>This indicator applies to the use of modern bioenergy services that have replaced traditional bioenergy services involving the collection of biomass (the value will be zero in all other cases).</t>
  </si>
  <si>
    <t>Hours per week saved collecting biomass at household level</t>
  </si>
  <si>
    <t>15 Change in mortality and burden of disease attributable to indoor smoke</t>
  </si>
  <si>
    <t>pp. 162-166</t>
  </si>
  <si>
    <t>pp. 83-86</t>
  </si>
  <si>
    <t>15.1 Change in mortality and burden of disease attributable to indoor smoke from solid fuel use</t>
  </si>
  <si>
    <t>15.2 Changes in these as a result of the increased deployment of modern bioenergy services, including improved biomass-based cookstoves</t>
  </si>
  <si>
    <t>Change in mortality and burden of disease attributable to indoor smoke from solid fuel use</t>
  </si>
  <si>
    <t>Changes in these as a result of the increased deployment of modern bioenergy services, including improved biomass-based cookstoves</t>
  </si>
  <si>
    <t>Household surveys should be undertaken to gather data about use of modern energy services (including modern bioenergy separately) versus traditional solid fuels (e.g. charcoal, coal) and equipment used indoor (e.g. cookstoves), combined with data on mortality and burden of disease due to indoor air pollution from solid fuel use. Once a locally or nationally applicable burden of disease is known, information obtained for Indicator 14 (Bioenergy use to expand access to modern energy services) could be used to attribute a change in the burden of disease to a switch from the traditional use of solid fuels for cooking and heating to modern bioenergy services.</t>
  </si>
  <si>
    <t>Please specify crop and years of analysis</t>
  </si>
  <si>
    <t>Introduction:</t>
  </si>
  <si>
    <r>
      <t xml:space="preserve">The data entry sheets </t>
    </r>
    <r>
      <rPr>
        <b/>
        <i/>
        <sz val="11"/>
        <color theme="1"/>
        <rFont val="Calibri"/>
        <family val="2"/>
        <scheme val="minor"/>
      </rPr>
      <t>should be used alongside the 1st Edition of the Report "GBEP Sustainability Indicators for Bioenergy"</t>
    </r>
    <r>
      <rPr>
        <sz val="11"/>
        <color theme="1"/>
        <rFont val="Calibri"/>
        <family val="2"/>
        <scheme val="minor"/>
      </rPr>
      <t xml:space="preserve"> and the accompanying Implementation Guide, in order to understand the methodology required for the measurement of each indicator. Appropriate pages of each Report are referenced.</t>
    </r>
  </si>
  <si>
    <r>
      <t xml:space="preserve">These data sheets have been </t>
    </r>
    <r>
      <rPr>
        <b/>
        <i/>
        <sz val="11"/>
        <color theme="1"/>
        <rFont val="Calibri"/>
        <family val="2"/>
        <scheme val="minor"/>
      </rPr>
      <t>designed to be used for each individual bioenergy pathway separately</t>
    </r>
    <r>
      <rPr>
        <sz val="11"/>
        <color theme="1"/>
        <rFont val="Calibri"/>
        <family val="2"/>
        <scheme val="minor"/>
      </rPr>
      <t>, i.e. for each type of bioenergy produced from a specific feedstock. Where more than one bioenergy pathway or feedstock are to be examined, some sheets of the excel spreadsheet may need to be duplicated for each one.</t>
    </r>
  </si>
  <si>
    <r>
      <t xml:space="preserve">To start, these data entry sheets have been prepared specifically with </t>
    </r>
    <r>
      <rPr>
        <b/>
        <i/>
        <sz val="11"/>
        <color theme="1"/>
        <rFont val="Calibri"/>
        <family val="2"/>
        <scheme val="minor"/>
      </rPr>
      <t>bioenergy produced from agricultural crops</t>
    </r>
    <r>
      <rPr>
        <sz val="11"/>
        <color theme="1"/>
        <rFont val="Calibri"/>
        <family val="2"/>
        <scheme val="minor"/>
      </rPr>
      <t xml:space="preserve"> in mind. In the future, the sheets should be modified for use with other bioenergy pathways.</t>
    </r>
  </si>
  <si>
    <t>列1</t>
  </si>
  <si>
    <t>Source</t>
    <phoneticPr fontId="2"/>
  </si>
  <si>
    <t>Source</t>
    <phoneticPr fontId="2"/>
  </si>
  <si>
    <t>Source</t>
    <phoneticPr fontId="2"/>
  </si>
  <si>
    <t>Source</t>
    <phoneticPr fontId="29" type="noConversion"/>
  </si>
  <si>
    <t>Source</t>
    <phoneticPr fontId="2"/>
  </si>
  <si>
    <r>
      <t xml:space="preserve">The sheets can be used not only as an </t>
    </r>
    <r>
      <rPr>
        <b/>
        <i/>
        <sz val="11"/>
        <color theme="1"/>
        <rFont val="Calibri"/>
        <family val="2"/>
        <scheme val="minor"/>
      </rPr>
      <t>aid during indicator measurement</t>
    </r>
    <r>
      <rPr>
        <sz val="11"/>
        <color theme="1"/>
        <rFont val="Calibri"/>
        <family val="2"/>
        <scheme val="minor"/>
      </rPr>
      <t xml:space="preserve"> (to ensure data consistency across indicators) but also as an </t>
    </r>
    <r>
      <rPr>
        <b/>
        <i/>
        <sz val="11"/>
        <color theme="1"/>
        <rFont val="Calibri"/>
        <family val="2"/>
        <scheme val="minor"/>
      </rPr>
      <t>output of indicator measurement</t>
    </r>
    <r>
      <rPr>
        <sz val="11"/>
        <color theme="1"/>
        <rFont val="Calibri"/>
        <family val="2"/>
        <scheme val="minor"/>
      </rPr>
      <t xml:space="preserve"> for verification purposed and for ensuring that future monitoring of the indicators uses the same procedure, thus ensuring consistency and comparability over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</si>
</sst>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0"/>
    <numFmt numFmtId="165" formatCode="#,##0.0;[Red]\-#,##0.0"/>
  </numFmts>
  <fonts count="31">
    <font>
      <sz val="11"/>
      <color theme="1"/>
      <name val="Calibri"/>
      <family val="2"/>
      <scheme val="minor"/>
    </font>
    <font>
      <b/>
      <sz val="11"/>
      <color theme="1"/>
      <name val="Calibri"/>
      <family val="2"/>
      <scheme val="minor"/>
    </font>
    <font>
      <sz val="6"/>
      <name val="Calibri"/>
      <family val="3"/>
      <charset val="128"/>
      <scheme val="minor"/>
    </font>
    <font>
      <b/>
      <sz val="11"/>
      <color theme="1"/>
      <name val="Calibri"/>
      <family val="3"/>
      <charset val="128"/>
      <scheme val="minor"/>
    </font>
    <font>
      <sz val="11"/>
      <color theme="1"/>
      <name val="Calibri"/>
      <family val="3"/>
      <charset val="128"/>
      <scheme val="minor"/>
    </font>
    <font>
      <b/>
      <sz val="11"/>
      <color theme="4" tint="-0.249977111117893"/>
      <name val="Calibri"/>
      <family val="2"/>
      <scheme val="minor"/>
    </font>
    <font>
      <sz val="11"/>
      <color theme="4" tint="-0.249977111117893"/>
      <name val="Calibri"/>
      <family val="2"/>
      <scheme val="minor"/>
    </font>
    <font>
      <vertAlign val="subscript"/>
      <sz val="11"/>
      <color theme="4" tint="-0.249977111117893"/>
      <name val="Calibri"/>
      <family val="2"/>
      <scheme val="minor"/>
    </font>
    <font>
      <sz val="10"/>
      <color theme="1"/>
      <name val="Arial"/>
      <family val="2"/>
    </font>
    <font>
      <sz val="11"/>
      <color theme="4" tint="-0.249977111117893"/>
      <name val="Calibri"/>
      <family val="3"/>
      <charset val="128"/>
      <scheme val="minor"/>
    </font>
    <font>
      <sz val="9"/>
      <color indexed="81"/>
      <name val="ＭＳ Ｐゴシック"/>
      <family val="3"/>
      <charset val="128"/>
    </font>
    <font>
      <b/>
      <sz val="9"/>
      <color indexed="81"/>
      <name val="ＭＳ Ｐゴシック"/>
      <family val="3"/>
      <charset val="128"/>
    </font>
    <font>
      <b/>
      <sz val="11"/>
      <name val="Calibri"/>
      <family val="2"/>
      <scheme val="minor"/>
    </font>
    <font>
      <sz val="11"/>
      <color theme="1"/>
      <name val="Calibri"/>
      <family val="2"/>
      <scheme val="minor"/>
    </font>
    <font>
      <sz val="9"/>
      <color indexed="81"/>
      <name val="MS P ゴシック"/>
      <family val="3"/>
      <charset val="128"/>
    </font>
    <font>
      <b/>
      <sz val="9"/>
      <color indexed="81"/>
      <name val="MS P ゴシック"/>
      <family val="3"/>
      <charset val="128"/>
    </font>
    <font>
      <b/>
      <i/>
      <sz val="11"/>
      <color theme="1"/>
      <name val="Calibri"/>
      <family val="3"/>
      <charset val="128"/>
      <scheme val="minor"/>
    </font>
    <font>
      <b/>
      <sz val="11"/>
      <color theme="4" tint="-0.249977111117893"/>
      <name val="Calibri"/>
      <family val="3"/>
      <charset val="128"/>
      <scheme val="minor"/>
    </font>
    <font>
      <b/>
      <sz val="11"/>
      <color theme="0"/>
      <name val="Calibri"/>
      <family val="2"/>
      <charset val="128"/>
      <scheme val="minor"/>
    </font>
    <font>
      <b/>
      <sz val="11"/>
      <color rgb="FFFF0000"/>
      <name val="Calibri"/>
      <family val="3"/>
      <charset val="128"/>
      <scheme val="minor"/>
    </font>
    <font>
      <sz val="11"/>
      <color theme="4"/>
      <name val="Calibri"/>
      <family val="3"/>
      <charset val="128"/>
      <scheme val="minor"/>
    </font>
    <font>
      <b/>
      <sz val="11"/>
      <color rgb="FFFF0000"/>
      <name val="Calibri"/>
      <family val="2"/>
      <scheme val="minor"/>
    </font>
    <font>
      <sz val="11"/>
      <color theme="8" tint="-0.249977111117893"/>
      <name val="Calibri"/>
      <family val="2"/>
      <scheme val="minor"/>
    </font>
    <font>
      <u/>
      <sz val="11"/>
      <color theme="10"/>
      <name val="Calibri"/>
      <family val="2"/>
      <scheme val="minor"/>
    </font>
    <font>
      <sz val="9"/>
      <color indexed="81"/>
      <name val="Tahoma"/>
      <family val="2"/>
    </font>
    <font>
      <b/>
      <sz val="11"/>
      <color theme="5"/>
      <name val="Calibri"/>
      <family val="2"/>
      <scheme val="minor"/>
    </font>
    <font>
      <b/>
      <sz val="16"/>
      <color theme="1"/>
      <name val="Calibri"/>
      <family val="2"/>
      <scheme val="minor"/>
    </font>
    <font>
      <b/>
      <sz val="16"/>
      <color theme="1"/>
      <name val="Calibri"/>
      <family val="3"/>
      <charset val="128"/>
      <scheme val="minor"/>
    </font>
    <font>
      <b/>
      <sz val="16"/>
      <name val="Calibri"/>
      <family val="2"/>
      <scheme val="minor"/>
    </font>
    <font>
      <sz val="8"/>
      <name val="Calibri"/>
      <family val="2"/>
      <scheme val="minor"/>
    </font>
    <font>
      <b/>
      <i/>
      <sz val="11"/>
      <color theme="1"/>
      <name val="Calibri"/>
      <family val="2"/>
      <scheme val="minor"/>
    </font>
  </fonts>
  <fills count="9">
    <fill>
      <patternFill patternType="none"/>
    </fill>
    <fill>
      <patternFill patternType="gray125"/>
    </fill>
    <fill>
      <patternFill patternType="solid">
        <fgColor theme="4" tint="0.79998168889431442"/>
        <bgColor theme="4" tint="0.79998168889431442"/>
      </patternFill>
    </fill>
    <fill>
      <patternFill patternType="solid">
        <fgColor theme="0"/>
        <bgColor theme="4" tint="0.79998168889431442"/>
      </patternFill>
    </fill>
    <fill>
      <patternFill patternType="solid">
        <fgColor rgb="FFFFFF00"/>
        <bgColor indexed="64"/>
      </patternFill>
    </fill>
    <fill>
      <patternFill patternType="solid">
        <fgColor rgb="FFA5A5A5"/>
      </patternFill>
    </fill>
    <fill>
      <patternFill patternType="solid">
        <fgColor theme="5"/>
        <bgColor indexed="64"/>
      </patternFill>
    </fill>
    <fill>
      <patternFill patternType="solid">
        <fgColor theme="5"/>
        <bgColor theme="4" tint="0.79998168889431442"/>
      </patternFill>
    </fill>
    <fill>
      <patternFill patternType="solid">
        <fgColor theme="8" tint="0.79998168889431442"/>
        <bgColor theme="8" tint="0.79998168889431442"/>
      </patternFill>
    </fill>
  </fills>
  <borders count="9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style="medium">
        <color theme="4" tint="-0.499984740745262"/>
      </left>
      <right/>
      <top/>
      <bottom/>
      <diagonal/>
    </border>
    <border>
      <left style="medium">
        <color theme="4" tint="-0.499984740745262"/>
      </left>
      <right/>
      <top/>
      <bottom style="thin">
        <color indexed="64"/>
      </bottom>
      <diagonal/>
    </border>
    <border>
      <left style="medium">
        <color theme="4" tint="-0.499984740745262"/>
      </left>
      <right/>
      <top style="thin">
        <color indexed="64"/>
      </top>
      <bottom/>
      <diagonal/>
    </border>
    <border>
      <left style="medium">
        <color theme="4" tint="-0.499984740745262"/>
      </left>
      <right/>
      <top style="thin">
        <color indexed="64"/>
      </top>
      <bottom style="thin">
        <color indexed="64"/>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auto="1"/>
      </right>
      <top/>
      <bottom style="medium">
        <color auto="1"/>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auto="1"/>
      </right>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bottom style="thin">
        <color theme="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theme="4"/>
      </bottom>
      <diagonal/>
    </border>
    <border>
      <left/>
      <right style="medium">
        <color indexed="64"/>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theme="4"/>
      </top>
      <bottom/>
      <diagonal/>
    </border>
    <border>
      <left/>
      <right/>
      <top style="thin">
        <color theme="4"/>
      </top>
      <bottom style="thin">
        <color indexed="64"/>
      </bottom>
      <diagonal/>
    </border>
    <border>
      <left style="medium">
        <color indexed="64"/>
      </left>
      <right style="medium">
        <color indexed="64"/>
      </right>
      <top style="thin">
        <color theme="4"/>
      </top>
      <bottom style="thin">
        <color indexed="64"/>
      </bottom>
      <diagonal/>
    </border>
    <border>
      <left style="medium">
        <color indexed="64"/>
      </left>
      <right style="medium">
        <color indexed="64"/>
      </right>
      <top style="thin">
        <color theme="4"/>
      </top>
      <bottom/>
      <diagonal/>
    </border>
    <border>
      <left style="thin">
        <color indexed="64"/>
      </left>
      <right/>
      <top style="medium">
        <color indexed="64"/>
      </top>
      <bottom/>
      <diagonal/>
    </border>
    <border>
      <left style="medium">
        <color theme="4" tint="-0.499984740745262"/>
      </left>
      <right style="thin">
        <color indexed="64"/>
      </right>
      <top/>
      <bottom/>
      <diagonal/>
    </border>
    <border>
      <left/>
      <right style="medium">
        <color indexed="64"/>
      </right>
      <top style="medium">
        <color indexed="64"/>
      </top>
      <bottom style="medium">
        <color indexed="64"/>
      </bottom>
      <diagonal/>
    </border>
    <border>
      <left style="medium">
        <color auto="1"/>
      </left>
      <right/>
      <top style="double">
        <color indexed="64"/>
      </top>
      <bottom/>
      <diagonal/>
    </border>
    <border>
      <left/>
      <right/>
      <top style="medium">
        <color indexed="64"/>
      </top>
      <bottom style="double">
        <color indexed="64"/>
      </bottom>
      <diagonal/>
    </border>
    <border>
      <left/>
      <right/>
      <top/>
      <bottom style="thin">
        <color theme="8"/>
      </bottom>
      <diagonal/>
    </border>
    <border>
      <left style="medium">
        <color indexed="64"/>
      </left>
      <right style="medium">
        <color indexed="64"/>
      </right>
      <top/>
      <bottom style="thin">
        <color theme="4"/>
      </bottom>
      <diagonal/>
    </border>
    <border>
      <left/>
      <right style="thin">
        <color indexed="64"/>
      </right>
      <top style="medium">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theme="8"/>
      </bottom>
      <diagonal/>
    </border>
    <border>
      <left style="medium">
        <color indexed="64"/>
      </left>
      <right/>
      <top style="medium">
        <color indexed="64"/>
      </top>
      <bottom style="thin">
        <color theme="8"/>
      </bottom>
      <diagonal/>
    </border>
  </borders>
  <cellStyleXfs count="5">
    <xf numFmtId="0" fontId="0" fillId="0" borderId="0"/>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8" fillId="5" borderId="49" applyNumberFormat="0" applyAlignment="0" applyProtection="0">
      <alignment vertical="center"/>
    </xf>
    <xf numFmtId="0" fontId="23" fillId="0" borderId="0" applyNumberFormat="0" applyFill="0" applyBorder="0" applyAlignment="0" applyProtection="0"/>
  </cellStyleXfs>
  <cellXfs count="401">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4" fillId="0" borderId="7" xfId="0" applyFont="1" applyBorder="1"/>
    <xf numFmtId="0" fontId="0" fillId="0" borderId="0" xfId="0" applyAlignment="1"/>
    <xf numFmtId="0" fontId="3" fillId="0" borderId="8" xfId="0" applyFont="1"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4" fillId="0" borderId="13" xfId="0" applyFont="1" applyBorder="1"/>
    <xf numFmtId="0" fontId="3" fillId="0" borderId="14" xfId="0" applyFont="1" applyBorder="1"/>
    <xf numFmtId="0" fontId="0" fillId="0" borderId="15" xfId="0" applyBorder="1"/>
    <xf numFmtId="0" fontId="3" fillId="0" borderId="16" xfId="0" applyFont="1"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4" xfId="0" applyBorder="1"/>
    <xf numFmtId="0" fontId="0" fillId="0" borderId="27" xfId="0" applyBorder="1"/>
    <xf numFmtId="0" fontId="0" fillId="0" borderId="28" xfId="0" applyBorder="1"/>
    <xf numFmtId="0" fontId="0" fillId="0" borderId="29" xfId="0" applyBorder="1"/>
    <xf numFmtId="0" fontId="0" fillId="0" borderId="26" xfId="0" applyBorder="1"/>
    <xf numFmtId="0" fontId="1" fillId="0" borderId="0" xfId="0" applyFont="1" applyAlignment="1">
      <alignment wrapText="1"/>
    </xf>
    <xf numFmtId="0" fontId="1" fillId="0" borderId="0" xfId="0" applyFont="1" applyAlignment="1"/>
    <xf numFmtId="0" fontId="0" fillId="0" borderId="30" xfId="0" applyBorder="1"/>
    <xf numFmtId="0" fontId="0" fillId="0" borderId="31" xfId="0" applyBorder="1"/>
    <xf numFmtId="0" fontId="0" fillId="0" borderId="25" xfId="0" applyBorder="1"/>
    <xf numFmtId="0" fontId="3" fillId="0" borderId="23" xfId="0" applyFont="1" applyBorder="1"/>
    <xf numFmtId="0" fontId="3" fillId="0" borderId="24" xfId="0" applyFont="1" applyBorder="1"/>
    <xf numFmtId="0" fontId="0" fillId="0" borderId="38" xfId="0" applyBorder="1"/>
    <xf numFmtId="0" fontId="0" fillId="0" borderId="39" xfId="0" applyBorder="1"/>
    <xf numFmtId="0" fontId="3" fillId="0" borderId="0" xfId="0" applyFont="1"/>
    <xf numFmtId="0" fontId="0" fillId="0" borderId="0" xfId="0" quotePrefix="1" applyBorder="1"/>
    <xf numFmtId="0" fontId="0" fillId="0" borderId="0" xfId="0" applyFill="1"/>
    <xf numFmtId="0" fontId="0" fillId="0" borderId="32" xfId="0" applyFill="1" applyBorder="1"/>
    <xf numFmtId="0" fontId="0" fillId="0" borderId="33" xfId="0" applyFill="1" applyBorder="1"/>
    <xf numFmtId="0" fontId="0" fillId="0" borderId="36" xfId="0" applyNumberFormat="1" applyFill="1" applyBorder="1"/>
    <xf numFmtId="0" fontId="0" fillId="0" borderId="40" xfId="0" applyFill="1" applyBorder="1"/>
    <xf numFmtId="0" fontId="0" fillId="0" borderId="35" xfId="0" applyNumberFormat="1" applyFill="1" applyBorder="1"/>
    <xf numFmtId="0" fontId="0" fillId="0" borderId="33" xfId="0" applyNumberFormat="1" applyFill="1" applyBorder="1"/>
    <xf numFmtId="0" fontId="0" fillId="0" borderId="35" xfId="0" applyFill="1" applyBorder="1"/>
    <xf numFmtId="0" fontId="0" fillId="0" borderId="34" xfId="0" applyNumberFormat="1" applyFill="1" applyBorder="1"/>
    <xf numFmtId="0" fontId="0" fillId="0" borderId="33" xfId="0" quotePrefix="1" applyNumberFormat="1" applyFill="1" applyBorder="1"/>
    <xf numFmtId="0" fontId="0" fillId="0" borderId="19" xfId="0" quotePrefix="1" applyBorder="1"/>
    <xf numFmtId="0" fontId="0" fillId="0" borderId="40" xfId="0" applyNumberFormat="1" applyFill="1" applyBorder="1"/>
    <xf numFmtId="0" fontId="0" fillId="0" borderId="41" xfId="0" applyBorder="1"/>
    <xf numFmtId="0" fontId="0" fillId="0" borderId="35" xfId="0" quotePrefix="1" applyNumberFormat="1" applyFill="1" applyBorder="1"/>
    <xf numFmtId="0" fontId="0" fillId="0" borderId="1" xfId="0" quotePrefix="1" applyBorder="1"/>
    <xf numFmtId="0" fontId="0" fillId="0" borderId="43" xfId="0" applyBorder="1"/>
    <xf numFmtId="0" fontId="0" fillId="0" borderId="36" xfId="0" quotePrefix="1" applyNumberFormat="1" applyFill="1" applyBorder="1"/>
    <xf numFmtId="0" fontId="0" fillId="0" borderId="7" xfId="0" quotePrefix="1" applyBorder="1"/>
    <xf numFmtId="0" fontId="0" fillId="0" borderId="44" xfId="0" applyBorder="1"/>
    <xf numFmtId="0" fontId="0" fillId="0" borderId="35" xfId="0" quotePrefix="1" applyFill="1" applyBorder="1"/>
    <xf numFmtId="0" fontId="0" fillId="0" borderId="42" xfId="0" applyBorder="1"/>
    <xf numFmtId="0" fontId="0" fillId="0" borderId="45" xfId="0" applyBorder="1"/>
    <xf numFmtId="0" fontId="5" fillId="0" borderId="0" xfId="0" applyFont="1" applyBorder="1"/>
    <xf numFmtId="0" fontId="1" fillId="0" borderId="0" xfId="0" applyFont="1"/>
    <xf numFmtId="0" fontId="0" fillId="0" borderId="40" xfId="0" quotePrefix="1" applyNumberFormat="1" applyFill="1" applyBorder="1"/>
    <xf numFmtId="0" fontId="0" fillId="0" borderId="3" xfId="0" quotePrefix="1" applyBorder="1"/>
    <xf numFmtId="0" fontId="0" fillId="0" borderId="38" xfId="0" quotePrefix="1" applyBorder="1"/>
    <xf numFmtId="0" fontId="6" fillId="2" borderId="1" xfId="0" applyFont="1" applyFill="1" applyBorder="1"/>
    <xf numFmtId="0" fontId="1" fillId="0" borderId="3" xfId="0" applyFont="1" applyBorder="1"/>
    <xf numFmtId="0" fontId="6" fillId="0" borderId="7" xfId="0" applyFont="1" applyBorder="1"/>
    <xf numFmtId="0" fontId="6" fillId="0" borderId="3" xfId="0" applyFont="1" applyBorder="1"/>
    <xf numFmtId="0" fontId="6" fillId="0" borderId="0" xfId="0" applyFont="1" applyBorder="1"/>
    <xf numFmtId="0" fontId="5" fillId="0" borderId="46" xfId="0" applyFont="1" applyBorder="1"/>
    <xf numFmtId="0" fontId="6" fillId="2" borderId="0" xfId="0" applyFont="1" applyFill="1" applyBorder="1"/>
    <xf numFmtId="0" fontId="8" fillId="0" borderId="0" xfId="0" applyFont="1"/>
    <xf numFmtId="0" fontId="0" fillId="0" borderId="47" xfId="0" applyBorder="1"/>
    <xf numFmtId="0" fontId="0" fillId="0" borderId="45" xfId="0" quotePrefix="1" applyBorder="1"/>
    <xf numFmtId="0" fontId="0" fillId="0" borderId="44" xfId="0" quotePrefix="1" applyBorder="1"/>
    <xf numFmtId="0" fontId="0" fillId="0" borderId="21" xfId="0" quotePrefix="1" applyBorder="1"/>
    <xf numFmtId="0" fontId="5" fillId="0" borderId="0" xfId="0" applyFont="1"/>
    <xf numFmtId="0" fontId="6" fillId="2" borderId="0" xfId="0" applyFont="1" applyFill="1"/>
    <xf numFmtId="0" fontId="6" fillId="0" borderId="0" xfId="0" applyFont="1"/>
    <xf numFmtId="0" fontId="6" fillId="0" borderId="0" xfId="0" applyFont="1" applyFill="1"/>
    <xf numFmtId="0" fontId="0" fillId="0" borderId="48" xfId="0" applyBorder="1"/>
    <xf numFmtId="0" fontId="0" fillId="0" borderId="37" xfId="0" applyNumberFormat="1" applyFill="1" applyBorder="1"/>
    <xf numFmtId="0" fontId="0" fillId="0" borderId="23" xfId="0" applyBorder="1"/>
    <xf numFmtId="0" fontId="9" fillId="2" borderId="0" xfId="0" applyFont="1" applyFill="1" applyBorder="1"/>
    <xf numFmtId="0" fontId="6" fillId="3" borderId="0" xfId="0" applyFont="1" applyFill="1"/>
    <xf numFmtId="0" fontId="5" fillId="0" borderId="32" xfId="0" applyFont="1" applyBorder="1"/>
    <xf numFmtId="0" fontId="9" fillId="2" borderId="33" xfId="0" applyNumberFormat="1" applyFont="1" applyFill="1" applyBorder="1"/>
    <xf numFmtId="0" fontId="8" fillId="0" borderId="33" xfId="0" applyFont="1" applyBorder="1"/>
    <xf numFmtId="0" fontId="6" fillId="0" borderId="33" xfId="0" applyFont="1" applyFill="1" applyBorder="1"/>
    <xf numFmtId="0" fontId="6" fillId="3" borderId="33" xfId="0" applyFont="1" applyFill="1" applyBorder="1"/>
    <xf numFmtId="0" fontId="9" fillId="0" borderId="0" xfId="0" applyFont="1"/>
    <xf numFmtId="0" fontId="12" fillId="0" borderId="0" xfId="0" applyFont="1"/>
    <xf numFmtId="0" fontId="4" fillId="0" borderId="0" xfId="0" applyFont="1"/>
    <xf numFmtId="0" fontId="4" fillId="0" borderId="0" xfId="0" applyFont="1" applyBorder="1"/>
    <xf numFmtId="0" fontId="1" fillId="0" borderId="0" xfId="0" applyFont="1" applyBorder="1"/>
    <xf numFmtId="0" fontId="5" fillId="0" borderId="20" xfId="0" applyFont="1" applyBorder="1"/>
    <xf numFmtId="0" fontId="1" fillId="0" borderId="16" xfId="0" applyFont="1" applyBorder="1"/>
    <xf numFmtId="0" fontId="5" fillId="2" borderId="3" xfId="0" applyFont="1" applyFill="1" applyBorder="1"/>
    <xf numFmtId="0" fontId="0" fillId="0" borderId="33" xfId="0" applyBorder="1"/>
    <xf numFmtId="0" fontId="0" fillId="0" borderId="33" xfId="0" applyNumberFormat="1" applyBorder="1"/>
    <xf numFmtId="0" fontId="0" fillId="0" borderId="34" xfId="0" applyNumberFormat="1" applyBorder="1"/>
    <xf numFmtId="0" fontId="0" fillId="0" borderId="40" xfId="0" applyBorder="1"/>
    <xf numFmtId="0" fontId="0" fillId="0" borderId="35" xfId="0" applyNumberFormat="1" applyBorder="1"/>
    <xf numFmtId="0" fontId="0" fillId="0" borderId="35" xfId="0" applyBorder="1"/>
    <xf numFmtId="38" fontId="0" fillId="0" borderId="33" xfId="1" applyFont="1" applyBorder="1" applyAlignment="1"/>
    <xf numFmtId="9" fontId="0" fillId="0" borderId="33" xfId="2" applyFont="1" applyBorder="1" applyAlignment="1"/>
    <xf numFmtId="38" fontId="0" fillId="0" borderId="36" xfId="1" applyFont="1" applyBorder="1" applyAlignment="1"/>
    <xf numFmtId="0" fontId="0" fillId="0" borderId="32" xfId="0" applyBorder="1"/>
    <xf numFmtId="0" fontId="0" fillId="0" borderId="37" xfId="0" applyNumberFormat="1" applyBorder="1"/>
    <xf numFmtId="9" fontId="0" fillId="0" borderId="33" xfId="2" quotePrefix="1" applyFont="1" applyBorder="1" applyAlignment="1"/>
    <xf numFmtId="9" fontId="0" fillId="0" borderId="36" xfId="2" quotePrefix="1" applyFont="1" applyBorder="1" applyAlignment="1"/>
    <xf numFmtId="164" fontId="0" fillId="0" borderId="33" xfId="0" quotePrefix="1" applyNumberFormat="1" applyBorder="1"/>
    <xf numFmtId="0" fontId="16" fillId="0" borderId="16" xfId="0" applyFont="1" applyBorder="1"/>
    <xf numFmtId="0" fontId="0" fillId="0" borderId="34" xfId="0" applyBorder="1"/>
    <xf numFmtId="38" fontId="0" fillId="0" borderId="33" xfId="1" quotePrefix="1" applyFont="1" applyBorder="1" applyAlignment="1"/>
    <xf numFmtId="164" fontId="0" fillId="0" borderId="35" xfId="0" quotePrefix="1" applyNumberFormat="1" applyBorder="1"/>
    <xf numFmtId="164" fontId="0" fillId="0" borderId="40" xfId="0" quotePrefix="1" applyNumberFormat="1" applyBorder="1"/>
    <xf numFmtId="38" fontId="0" fillId="0" borderId="35" xfId="1" quotePrefix="1" applyFont="1" applyBorder="1" applyAlignment="1"/>
    <xf numFmtId="165" fontId="0" fillId="0" borderId="33" xfId="1" applyNumberFormat="1" applyFont="1" applyFill="1" applyBorder="1" applyAlignment="1"/>
    <xf numFmtId="0" fontId="9" fillId="0" borderId="19" xfId="0" applyFont="1" applyBorder="1"/>
    <xf numFmtId="0" fontId="6" fillId="0" borderId="39" xfId="0" applyFont="1" applyFill="1" applyBorder="1"/>
    <xf numFmtId="0" fontId="0" fillId="4" borderId="33" xfId="0" applyNumberFormat="1" applyFill="1" applyBorder="1"/>
    <xf numFmtId="0" fontId="0" fillId="0" borderId="0" xfId="0" applyFill="1" applyBorder="1"/>
    <xf numFmtId="0" fontId="3" fillId="0" borderId="0" xfId="0" applyFont="1" applyBorder="1"/>
    <xf numFmtId="0" fontId="17" fillId="2" borderId="0" xfId="0" applyFont="1" applyFill="1" applyBorder="1"/>
    <xf numFmtId="0" fontId="6" fillId="0" borderId="1" xfId="0" applyFont="1" applyBorder="1"/>
    <xf numFmtId="0" fontId="17" fillId="2" borderId="24" xfId="0" applyFont="1" applyFill="1" applyBorder="1"/>
    <xf numFmtId="0" fontId="6" fillId="0" borderId="0" xfId="0" applyFont="1" applyFill="1" applyBorder="1"/>
    <xf numFmtId="0" fontId="17" fillId="0" borderId="0" xfId="0" applyFont="1" applyFill="1" applyBorder="1"/>
    <xf numFmtId="0" fontId="0" fillId="0" borderId="40" xfId="0" applyNumberFormat="1" applyBorder="1"/>
    <xf numFmtId="0" fontId="6" fillId="2" borderId="33" xfId="0" applyFont="1" applyFill="1" applyBorder="1"/>
    <xf numFmtId="0" fontId="6" fillId="0" borderId="34" xfId="0" applyFont="1" applyBorder="1"/>
    <xf numFmtId="0" fontId="9" fillId="2" borderId="40" xfId="0" applyFont="1" applyFill="1" applyBorder="1"/>
    <xf numFmtId="0" fontId="9" fillId="2" borderId="3" xfId="0" applyFont="1" applyFill="1" applyBorder="1"/>
    <xf numFmtId="0" fontId="6" fillId="2" borderId="35" xfId="0" applyFont="1" applyFill="1" applyBorder="1"/>
    <xf numFmtId="0" fontId="9" fillId="0" borderId="33" xfId="0" applyFont="1" applyFill="1" applyBorder="1"/>
    <xf numFmtId="0" fontId="9" fillId="0" borderId="0" xfId="0" applyFont="1" applyFill="1" applyBorder="1"/>
    <xf numFmtId="0" fontId="9" fillId="0" borderId="33" xfId="0" quotePrefix="1" applyFont="1" applyFill="1" applyBorder="1"/>
    <xf numFmtId="0" fontId="6" fillId="0" borderId="36" xfId="0" applyFont="1" applyBorder="1"/>
    <xf numFmtId="0" fontId="0" fillId="0" borderId="5" xfId="0" applyFill="1" applyBorder="1"/>
    <xf numFmtId="0" fontId="6" fillId="0" borderId="40" xfId="0" applyFont="1" applyBorder="1"/>
    <xf numFmtId="0" fontId="6" fillId="0" borderId="33" xfId="0" applyFont="1" applyBorder="1"/>
    <xf numFmtId="0" fontId="6" fillId="0" borderId="35" xfId="0" applyFont="1" applyBorder="1"/>
    <xf numFmtId="0" fontId="9" fillId="0" borderId="1" xfId="0" applyFont="1" applyBorder="1"/>
    <xf numFmtId="0" fontId="5" fillId="0" borderId="1" xfId="0" applyFont="1" applyBorder="1"/>
    <xf numFmtId="0" fontId="5" fillId="0" borderId="35" xfId="0" applyFont="1" applyBorder="1"/>
    <xf numFmtId="0" fontId="9" fillId="0" borderId="0" xfId="0" applyFont="1" applyBorder="1"/>
    <xf numFmtId="0" fontId="6" fillId="0" borderId="3" xfId="0" applyFont="1" applyFill="1" applyBorder="1"/>
    <xf numFmtId="0" fontId="9" fillId="6" borderId="35" xfId="0" applyFont="1" applyFill="1" applyBorder="1"/>
    <xf numFmtId="0" fontId="6" fillId="6" borderId="40" xfId="0" applyFont="1" applyFill="1" applyBorder="1"/>
    <xf numFmtId="0" fontId="9" fillId="6" borderId="33" xfId="0" applyFont="1" applyFill="1" applyBorder="1"/>
    <xf numFmtId="0" fontId="6" fillId="6" borderId="36" xfId="0" applyFont="1" applyFill="1" applyBorder="1"/>
    <xf numFmtId="9" fontId="6" fillId="6" borderId="40" xfId="2" applyFont="1" applyFill="1" applyBorder="1" applyAlignment="1"/>
    <xf numFmtId="9" fontId="6" fillId="6" borderId="34" xfId="2" applyFont="1" applyFill="1" applyBorder="1" applyAlignment="1"/>
    <xf numFmtId="0" fontId="6" fillId="7" borderId="33" xfId="0" applyFont="1" applyFill="1" applyBorder="1"/>
    <xf numFmtId="0" fontId="0" fillId="6" borderId="35" xfId="0" applyFill="1" applyBorder="1"/>
    <xf numFmtId="0" fontId="6" fillId="6" borderId="33" xfId="0" applyFont="1" applyFill="1" applyBorder="1"/>
    <xf numFmtId="0" fontId="6" fillId="6" borderId="35" xfId="0" applyFont="1" applyFill="1" applyBorder="1"/>
    <xf numFmtId="0" fontId="6" fillId="6" borderId="37" xfId="0" applyFont="1" applyFill="1" applyBorder="1"/>
    <xf numFmtId="0" fontId="0" fillId="6" borderId="36" xfId="0" applyFill="1" applyBorder="1"/>
    <xf numFmtId="0" fontId="0" fillId="6" borderId="37" xfId="0" applyFill="1" applyBorder="1"/>
    <xf numFmtId="0" fontId="4" fillId="6" borderId="36" xfId="0" applyFont="1" applyFill="1" applyBorder="1"/>
    <xf numFmtId="0" fontId="0" fillId="6" borderId="34" xfId="0" applyNumberFormat="1" applyFill="1" applyBorder="1"/>
    <xf numFmtId="0" fontId="0" fillId="6" borderId="33" xfId="0" applyFill="1" applyBorder="1"/>
    <xf numFmtId="0" fontId="0" fillId="6" borderId="35" xfId="0" applyNumberFormat="1" applyFill="1" applyBorder="1"/>
    <xf numFmtId="0" fontId="0" fillId="6" borderId="33" xfId="0" applyNumberFormat="1" applyFill="1" applyBorder="1"/>
    <xf numFmtId="0" fontId="0" fillId="6" borderId="36" xfId="0" applyNumberFormat="1" applyFill="1" applyBorder="1"/>
    <xf numFmtId="0" fontId="0" fillId="6" borderId="40" xfId="0" applyFill="1" applyBorder="1"/>
    <xf numFmtId="0" fontId="19" fillId="0" borderId="21" xfId="0" applyFont="1" applyBorder="1"/>
    <xf numFmtId="0" fontId="19" fillId="0" borderId="19" xfId="0" applyFont="1" applyBorder="1"/>
    <xf numFmtId="0" fontId="19" fillId="0" borderId="23" xfId="0" applyFont="1" applyBorder="1"/>
    <xf numFmtId="0" fontId="19" fillId="0" borderId="0" xfId="0" applyFont="1" applyBorder="1"/>
    <xf numFmtId="0" fontId="19" fillId="0" borderId="7" xfId="0" applyFont="1" applyBorder="1"/>
    <xf numFmtId="0" fontId="19" fillId="0" borderId="1" xfId="0" applyFont="1" applyBorder="1"/>
    <xf numFmtId="0" fontId="19" fillId="0" borderId="3" xfId="0" applyFont="1" applyBorder="1"/>
    <xf numFmtId="0" fontId="19" fillId="0" borderId="24" xfId="0" applyFont="1" applyBorder="1"/>
    <xf numFmtId="0" fontId="19" fillId="0" borderId="0" xfId="0" applyFont="1"/>
    <xf numFmtId="0" fontId="9" fillId="0" borderId="44" xfId="0" applyFont="1" applyFill="1" applyBorder="1"/>
    <xf numFmtId="0" fontId="9" fillId="6" borderId="33" xfId="0" quotePrefix="1" applyFont="1" applyFill="1" applyBorder="1"/>
    <xf numFmtId="0" fontId="19" fillId="0" borderId="38" xfId="0" applyFont="1" applyBorder="1"/>
    <xf numFmtId="38" fontId="0" fillId="6" borderId="33" xfId="1" quotePrefix="1" applyFont="1" applyFill="1" applyBorder="1" applyAlignment="1"/>
    <xf numFmtId="9" fontId="0" fillId="6" borderId="34" xfId="2" quotePrefix="1" applyFont="1" applyFill="1" applyBorder="1" applyAlignment="1"/>
    <xf numFmtId="38" fontId="0" fillId="6" borderId="40" xfId="1" quotePrefix="1" applyFont="1" applyFill="1" applyBorder="1" applyAlignment="1"/>
    <xf numFmtId="38" fontId="0" fillId="6" borderId="35" xfId="1" quotePrefix="1" applyFont="1" applyFill="1" applyBorder="1" applyAlignment="1"/>
    <xf numFmtId="38" fontId="0" fillId="6" borderId="34" xfId="1" applyFont="1" applyFill="1" applyBorder="1" applyAlignment="1"/>
    <xf numFmtId="165" fontId="0" fillId="6" borderId="33" xfId="1" applyNumberFormat="1" applyFont="1" applyFill="1" applyBorder="1" applyAlignment="1"/>
    <xf numFmtId="0" fontId="21" fillId="0" borderId="38" xfId="0" applyFont="1" applyBorder="1"/>
    <xf numFmtId="0" fontId="0" fillId="6" borderId="34" xfId="0" applyFill="1" applyBorder="1"/>
    <xf numFmtId="0" fontId="6" fillId="7" borderId="34" xfId="0" applyNumberFormat="1" applyFont="1" applyFill="1" applyBorder="1"/>
    <xf numFmtId="0" fontId="21" fillId="0" borderId="3" xfId="0" applyFont="1" applyBorder="1"/>
    <xf numFmtId="0" fontId="1" fillId="6" borderId="37" xfId="0" applyFont="1" applyFill="1" applyBorder="1"/>
    <xf numFmtId="0" fontId="5" fillId="7" borderId="37" xfId="0" applyFont="1" applyFill="1" applyBorder="1"/>
    <xf numFmtId="0" fontId="6" fillId="7" borderId="34" xfId="0" applyFont="1" applyFill="1" applyBorder="1"/>
    <xf numFmtId="0" fontId="17" fillId="7" borderId="37" xfId="0" applyFont="1" applyFill="1" applyBorder="1"/>
    <xf numFmtId="0" fontId="17" fillId="6" borderId="34" xfId="0" applyFont="1" applyFill="1" applyBorder="1"/>
    <xf numFmtId="0" fontId="5" fillId="2" borderId="40" xfId="0" applyFont="1" applyFill="1" applyBorder="1"/>
    <xf numFmtId="9" fontId="17" fillId="6" borderId="34" xfId="2" applyFont="1" applyFill="1" applyBorder="1" applyAlignment="1"/>
    <xf numFmtId="0" fontId="17" fillId="7" borderId="34" xfId="0" applyFont="1" applyFill="1" applyBorder="1"/>
    <xf numFmtId="0" fontId="0" fillId="6" borderId="40" xfId="0" quotePrefix="1" applyNumberFormat="1" applyFill="1" applyBorder="1"/>
    <xf numFmtId="0" fontId="0" fillId="6" borderId="33" xfId="0" quotePrefix="1" applyFill="1" applyBorder="1"/>
    <xf numFmtId="0" fontId="6" fillId="7" borderId="35" xfId="0" applyFont="1" applyFill="1" applyBorder="1"/>
    <xf numFmtId="0" fontId="20" fillId="0" borderId="3" xfId="0" applyFont="1" applyFill="1" applyBorder="1"/>
    <xf numFmtId="38" fontId="0" fillId="6" borderId="33" xfId="0" applyNumberFormat="1" applyFill="1" applyBorder="1"/>
    <xf numFmtId="38" fontId="0" fillId="6" borderId="36" xfId="0" applyNumberFormat="1" applyFill="1" applyBorder="1"/>
    <xf numFmtId="38" fontId="0" fillId="6" borderId="40" xfId="0" applyNumberFormat="1" applyFill="1" applyBorder="1"/>
    <xf numFmtId="0" fontId="0" fillId="6" borderId="36" xfId="1" applyNumberFormat="1" applyFont="1" applyFill="1" applyBorder="1" applyAlignment="1"/>
    <xf numFmtId="0" fontId="0" fillId="6" borderId="35" xfId="0" quotePrefix="1" applyNumberFormat="1" applyFill="1" applyBorder="1"/>
    <xf numFmtId="0" fontId="0" fillId="6" borderId="33" xfId="0" quotePrefix="1" applyNumberFormat="1" applyFill="1" applyBorder="1"/>
    <xf numFmtId="0" fontId="21" fillId="0" borderId="0" xfId="0" applyFont="1" applyBorder="1"/>
    <xf numFmtId="0" fontId="0" fillId="0" borderId="0" xfId="0" applyAlignment="1">
      <alignment wrapText="1"/>
    </xf>
    <xf numFmtId="0" fontId="1" fillId="0" borderId="51" xfId="0" applyFont="1" applyBorder="1" applyAlignment="1">
      <alignment horizontal="left" vertical="center"/>
    </xf>
    <xf numFmtId="0" fontId="0" fillId="0" borderId="56" xfId="0" applyBorder="1" applyAlignment="1">
      <alignment horizontal="left" vertical="center"/>
    </xf>
    <xf numFmtId="0" fontId="1" fillId="0" borderId="57" xfId="0" applyFont="1" applyBorder="1" applyAlignment="1">
      <alignment horizontal="left" vertical="center"/>
    </xf>
    <xf numFmtId="0" fontId="0" fillId="0" borderId="60" xfId="0" applyBorder="1" applyAlignment="1">
      <alignment horizontal="left" vertical="center"/>
    </xf>
    <xf numFmtId="0" fontId="0" fillId="0" borderId="33" xfId="0" applyBorder="1" applyAlignment="1">
      <alignment wrapText="1"/>
    </xf>
    <xf numFmtId="0" fontId="0" fillId="0" borderId="34" xfId="0" applyBorder="1" applyAlignment="1">
      <alignment wrapText="1"/>
    </xf>
    <xf numFmtId="0" fontId="0" fillId="0" borderId="58" xfId="0" applyBorder="1" applyAlignment="1">
      <alignment vertical="center" wrapText="1"/>
    </xf>
    <xf numFmtId="0" fontId="0" fillId="0" borderId="55" xfId="0" applyBorder="1" applyAlignment="1">
      <alignment vertical="center" wrapText="1"/>
    </xf>
    <xf numFmtId="0" fontId="23" fillId="0" borderId="58" xfId="4" applyBorder="1" applyAlignment="1">
      <alignment horizontal="left" vertical="center"/>
    </xf>
    <xf numFmtId="0" fontId="23" fillId="0" borderId="55" xfId="4" applyBorder="1" applyAlignment="1">
      <alignment horizontal="left" vertical="center"/>
    </xf>
    <xf numFmtId="0" fontId="1" fillId="0" borderId="59" xfId="0" applyFont="1" applyBorder="1" applyAlignment="1">
      <alignment horizontal="left" vertical="center"/>
    </xf>
    <xf numFmtId="0" fontId="0" fillId="0" borderId="60" xfId="0" applyBorder="1" applyAlignment="1">
      <alignment vertical="center" wrapText="1"/>
    </xf>
    <xf numFmtId="0" fontId="0" fillId="0" borderId="56" xfId="0" applyBorder="1" applyAlignment="1">
      <alignment vertical="center"/>
    </xf>
    <xf numFmtId="0" fontId="0" fillId="0" borderId="19" xfId="0" applyBorder="1" applyAlignment="1">
      <alignment wrapText="1"/>
    </xf>
    <xf numFmtId="0" fontId="0" fillId="0" borderId="38" xfId="0" applyBorder="1" applyAlignment="1">
      <alignment wrapText="1"/>
    </xf>
    <xf numFmtId="0" fontId="0" fillId="0" borderId="19" xfId="0" applyBorder="1" applyAlignment="1">
      <alignment horizontal="left" vertical="center" wrapText="1"/>
    </xf>
    <xf numFmtId="0" fontId="0" fillId="0" borderId="38" xfId="0" applyBorder="1" applyAlignment="1">
      <alignment horizontal="left" vertical="center" wrapText="1"/>
    </xf>
    <xf numFmtId="0" fontId="0" fillId="0" borderId="20" xfId="0" applyBorder="1" applyAlignment="1">
      <alignment horizontal="left" vertical="center" wrapText="1"/>
    </xf>
    <xf numFmtId="0" fontId="0" fillId="0" borderId="30"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vertical="center" wrapText="1"/>
    </xf>
    <xf numFmtId="0" fontId="0" fillId="0" borderId="53" xfId="0" applyBorder="1" applyAlignment="1">
      <alignment horizontal="left" vertical="center" wrapText="1"/>
    </xf>
    <xf numFmtId="0" fontId="0" fillId="0" borderId="53" xfId="0" applyBorder="1" applyAlignment="1">
      <alignment wrapText="1"/>
    </xf>
    <xf numFmtId="0" fontId="0" fillId="0" borderId="54" xfId="0" applyBorder="1" applyAlignment="1">
      <alignment vertical="center" wrapText="1"/>
    </xf>
    <xf numFmtId="0" fontId="0" fillId="0" borderId="55" xfId="0" applyBorder="1" applyAlignment="1">
      <alignment wrapText="1"/>
    </xf>
    <xf numFmtId="0" fontId="0" fillId="0" borderId="56" xfId="0" applyBorder="1" applyAlignment="1">
      <alignment horizontal="left" vertical="center" wrapText="1"/>
    </xf>
    <xf numFmtId="0" fontId="0" fillId="0" borderId="63" xfId="0" applyBorder="1" applyAlignment="1">
      <alignment wrapText="1"/>
    </xf>
    <xf numFmtId="0" fontId="0" fillId="0" borderId="54" xfId="0" applyBorder="1" applyAlignment="1">
      <alignment wrapText="1"/>
    </xf>
    <xf numFmtId="0" fontId="22" fillId="8" borderId="0" xfId="0" applyFont="1" applyFill="1" applyBorder="1"/>
    <xf numFmtId="0" fontId="0" fillId="0" borderId="0" xfId="0" applyBorder="1" applyAlignment="1">
      <alignment wrapText="1"/>
    </xf>
    <xf numFmtId="0" fontId="0" fillId="0" borderId="3" xfId="0" applyBorder="1" applyAlignment="1">
      <alignment wrapText="1"/>
    </xf>
    <xf numFmtId="0" fontId="19" fillId="0" borderId="2" xfId="0" applyFont="1" applyBorder="1"/>
    <xf numFmtId="0" fontId="19" fillId="0" borderId="4" xfId="0" applyFont="1" applyBorder="1"/>
    <xf numFmtId="0" fontId="5" fillId="0" borderId="61" xfId="0" applyFont="1" applyBorder="1"/>
    <xf numFmtId="0" fontId="9" fillId="6" borderId="34" xfId="0" applyFont="1" applyFill="1" applyBorder="1"/>
    <xf numFmtId="9" fontId="0" fillId="0" borderId="40" xfId="2" quotePrefix="1" applyFont="1" applyBorder="1" applyAlignment="1"/>
    <xf numFmtId="0" fontId="9" fillId="6" borderId="40" xfId="0" applyFont="1" applyFill="1" applyBorder="1"/>
    <xf numFmtId="0" fontId="9" fillId="6" borderId="36" xfId="0" applyFont="1" applyFill="1" applyBorder="1"/>
    <xf numFmtId="9" fontId="9" fillId="6" borderId="36" xfId="2" applyFont="1" applyFill="1" applyBorder="1" applyAlignment="1"/>
    <xf numFmtId="0" fontId="6" fillId="6" borderId="34" xfId="0" applyFont="1" applyFill="1" applyBorder="1"/>
    <xf numFmtId="0" fontId="1" fillId="6" borderId="34" xfId="0" applyFont="1" applyFill="1" applyBorder="1"/>
    <xf numFmtId="0" fontId="1" fillId="6" borderId="33" xfId="0" applyFont="1" applyFill="1" applyBorder="1"/>
    <xf numFmtId="0" fontId="0" fillId="0" borderId="0" xfId="0" applyBorder="1" applyAlignment="1">
      <alignment horizontal="left" vertical="center"/>
    </xf>
    <xf numFmtId="0" fontId="1" fillId="0" borderId="67" xfId="0" applyFont="1" applyBorder="1" applyAlignment="1">
      <alignment horizontal="left" vertical="center"/>
    </xf>
    <xf numFmtId="0" fontId="1" fillId="0" borderId="52" xfId="0" applyFont="1" applyBorder="1" applyAlignment="1">
      <alignment horizontal="left" vertical="center"/>
    </xf>
    <xf numFmtId="0" fontId="0" fillId="0" borderId="53" xfId="0" applyBorder="1" applyAlignment="1">
      <alignment vertical="center" wrapText="1"/>
    </xf>
    <xf numFmtId="0" fontId="0" fillId="0" borderId="54" xfId="0" applyBorder="1" applyAlignment="1">
      <alignment vertical="center"/>
    </xf>
    <xf numFmtId="0" fontId="0" fillId="0" borderId="20" xfId="0" applyBorder="1" applyAlignment="1">
      <alignment wrapText="1"/>
    </xf>
    <xf numFmtId="0" fontId="0" fillId="0" borderId="30" xfId="0" applyBorder="1" applyAlignment="1">
      <alignment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23" fillId="0" borderId="0" xfId="4" applyBorder="1" applyAlignment="1">
      <alignment horizontal="left" vertical="center"/>
    </xf>
    <xf numFmtId="0" fontId="0" fillId="0" borderId="60" xfId="0" applyBorder="1" applyAlignment="1">
      <alignment horizontal="left" vertical="center"/>
    </xf>
    <xf numFmtId="0" fontId="0" fillId="0" borderId="56" xfId="0" applyBorder="1" applyAlignment="1">
      <alignment horizontal="left" vertical="center"/>
    </xf>
    <xf numFmtId="0" fontId="0" fillId="0" borderId="68" xfId="0" applyBorder="1" applyAlignment="1">
      <alignment horizontal="left" vertical="center" wrapText="1"/>
    </xf>
    <xf numFmtId="0" fontId="5" fillId="6" borderId="33" xfId="0" applyFont="1" applyFill="1" applyBorder="1"/>
    <xf numFmtId="0" fontId="5" fillId="0" borderId="2" xfId="0" applyFont="1" applyBorder="1"/>
    <xf numFmtId="0" fontId="5" fillId="0" borderId="3" xfId="0" applyFont="1" applyBorder="1"/>
    <xf numFmtId="0" fontId="5" fillId="0" borderId="40" xfId="0" applyFont="1" applyBorder="1"/>
    <xf numFmtId="0" fontId="5" fillId="0" borderId="4" xfId="0" applyFont="1" applyBorder="1"/>
    <xf numFmtId="0" fontId="5" fillId="0" borderId="33" xfId="0" applyFont="1" applyBorder="1"/>
    <xf numFmtId="0" fontId="5" fillId="0" borderId="5" xfId="0" applyFont="1" applyBorder="1"/>
    <xf numFmtId="0" fontId="21" fillId="0" borderId="0" xfId="0" applyFont="1"/>
    <xf numFmtId="0" fontId="5" fillId="6" borderId="40" xfId="0" applyFont="1" applyFill="1" applyBorder="1"/>
    <xf numFmtId="0" fontId="21" fillId="0" borderId="28" xfId="0" applyFont="1" applyBorder="1"/>
    <xf numFmtId="0" fontId="5" fillId="6" borderId="35" xfId="0" applyFont="1" applyFill="1" applyBorder="1"/>
    <xf numFmtId="0" fontId="23" fillId="0" borderId="71" xfId="4" applyBorder="1" applyAlignment="1">
      <alignment horizontal="left" vertical="center"/>
    </xf>
    <xf numFmtId="0" fontId="0" fillId="0" borderId="72" xfId="0" applyBorder="1" applyAlignment="1">
      <alignment horizontal="left" vertical="center"/>
    </xf>
    <xf numFmtId="0" fontId="23" fillId="0" borderId="23" xfId="4" applyBorder="1" applyAlignment="1">
      <alignment horizontal="left" vertical="center" wrapText="1"/>
    </xf>
    <xf numFmtId="0" fontId="5" fillId="0" borderId="33" xfId="0" quotePrefix="1" applyFont="1" applyBorder="1" applyAlignment="1">
      <alignment horizontal="right"/>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5" fillId="0" borderId="75" xfId="0" applyFont="1" applyBorder="1"/>
    <xf numFmtId="0" fontId="5" fillId="0" borderId="76" xfId="0" applyFont="1" applyBorder="1"/>
    <xf numFmtId="0" fontId="5" fillId="0" borderId="77" xfId="0" applyFont="1" applyBorder="1"/>
    <xf numFmtId="0" fontId="5" fillId="4" borderId="4" xfId="0" applyFont="1" applyFill="1" applyBorder="1"/>
    <xf numFmtId="0" fontId="5" fillId="4" borderId="5" xfId="0" applyFont="1" applyFill="1" applyBorder="1"/>
    <xf numFmtId="0" fontId="5" fillId="0" borderId="7" xfId="0" applyFont="1" applyBorder="1"/>
    <xf numFmtId="0" fontId="5" fillId="6" borderId="36" xfId="0" applyFont="1" applyFill="1" applyBorder="1"/>
    <xf numFmtId="0" fontId="21" fillId="0" borderId="7" xfId="0" applyFont="1" applyBorder="1"/>
    <xf numFmtId="0" fontId="5" fillId="0" borderId="33" xfId="0" quotePrefix="1" applyFont="1" applyBorder="1"/>
    <xf numFmtId="0" fontId="21" fillId="0" borderId="75" xfId="0" applyFont="1" applyBorder="1"/>
    <xf numFmtId="0" fontId="5" fillId="0" borderId="78" xfId="0" quotePrefix="1" applyFont="1" applyBorder="1"/>
    <xf numFmtId="0" fontId="5" fillId="0" borderId="36" xfId="0" quotePrefix="1" applyFont="1" applyBorder="1"/>
    <xf numFmtId="0" fontId="0" fillId="0" borderId="62" xfId="0" applyBorder="1" applyAlignment="1">
      <alignment vertical="center" wrapText="1"/>
    </xf>
    <xf numFmtId="0" fontId="0" fillId="0" borderId="30" xfId="0" applyBorder="1" applyAlignment="1">
      <alignment vertical="center" wrapText="1"/>
    </xf>
    <xf numFmtId="0" fontId="0" fillId="0" borderId="36" xfId="0" applyBorder="1"/>
    <xf numFmtId="0" fontId="0" fillId="0" borderId="35" xfId="0" quotePrefix="1" applyBorder="1"/>
    <xf numFmtId="0" fontId="0" fillId="0" borderId="36" xfId="0" quotePrefix="1" applyBorder="1"/>
    <xf numFmtId="0" fontId="0" fillId="0" borderId="33" xfId="0" quotePrefix="1" applyBorder="1"/>
    <xf numFmtId="0" fontId="0" fillId="0" borderId="0" xfId="0" quotePrefix="1"/>
    <xf numFmtId="0" fontId="0" fillId="0" borderId="80" xfId="0" applyBorder="1"/>
    <xf numFmtId="0" fontId="0" fillId="0" borderId="0" xfId="0" applyNumberFormat="1" applyFill="1" applyBorder="1"/>
    <xf numFmtId="38" fontId="0" fillId="6" borderId="34" xfId="1" quotePrefix="1" applyFont="1" applyFill="1" applyBorder="1" applyAlignment="1"/>
    <xf numFmtId="0" fontId="9" fillId="0" borderId="35" xfId="0" applyFont="1" applyFill="1" applyBorder="1"/>
    <xf numFmtId="0" fontId="9" fillId="0" borderId="2" xfId="0" applyFont="1" applyBorder="1"/>
    <xf numFmtId="0" fontId="9" fillId="0" borderId="7" xfId="0" applyFont="1" applyBorder="1"/>
    <xf numFmtId="0" fontId="9" fillId="0" borderId="36" xfId="0" applyFont="1" applyFill="1" applyBorder="1"/>
    <xf numFmtId="0" fontId="9" fillId="0" borderId="3" xfId="0" applyFont="1" applyBorder="1"/>
    <xf numFmtId="0" fontId="9" fillId="0" borderId="36" xfId="0" quotePrefix="1" applyFont="1" applyFill="1" applyBorder="1"/>
    <xf numFmtId="0" fontId="9" fillId="0" borderId="33" xfId="0" quotePrefix="1" applyFont="1" applyBorder="1"/>
    <xf numFmtId="0" fontId="9" fillId="2" borderId="0" xfId="0" applyFont="1" applyFill="1"/>
    <xf numFmtId="0" fontId="6" fillId="7" borderId="40" xfId="0" applyFont="1" applyFill="1" applyBorder="1"/>
    <xf numFmtId="0" fontId="9" fillId="0" borderId="3" xfId="0" applyFont="1" applyFill="1" applyBorder="1"/>
    <xf numFmtId="0" fontId="9" fillId="0" borderId="1" xfId="0" applyFont="1" applyFill="1" applyBorder="1"/>
    <xf numFmtId="0" fontId="6" fillId="0" borderId="40" xfId="0" applyFont="1" applyFill="1" applyBorder="1"/>
    <xf numFmtId="0" fontId="9" fillId="0" borderId="35" xfId="0" quotePrefix="1" applyFont="1" applyFill="1" applyBorder="1"/>
    <xf numFmtId="0" fontId="9" fillId="2" borderId="33" xfId="0" quotePrefix="1" applyFont="1" applyFill="1" applyBorder="1"/>
    <xf numFmtId="0" fontId="9" fillId="0" borderId="0" xfId="0" applyFont="1" applyFill="1"/>
    <xf numFmtId="0" fontId="9" fillId="0" borderId="40" xfId="0" applyFont="1" applyFill="1" applyBorder="1"/>
    <xf numFmtId="0" fontId="18" fillId="0" borderId="35" xfId="3" applyFill="1" applyBorder="1" applyAlignment="1"/>
    <xf numFmtId="0" fontId="0" fillId="0" borderId="60" xfId="0" applyBorder="1" applyAlignment="1">
      <alignment horizontal="left" vertical="center"/>
    </xf>
    <xf numFmtId="0" fontId="0" fillId="0" borderId="56" xfId="0" applyBorder="1" applyAlignment="1">
      <alignment horizontal="left" vertical="center"/>
    </xf>
    <xf numFmtId="0" fontId="0" fillId="0" borderId="33" xfId="0" applyFont="1" applyBorder="1" applyAlignment="1">
      <alignment wrapText="1"/>
    </xf>
    <xf numFmtId="0" fontId="6" fillId="6" borderId="81" xfId="0" applyFont="1" applyFill="1" applyBorder="1"/>
    <xf numFmtId="0" fontId="25" fillId="0" borderId="50" xfId="0" applyFont="1" applyBorder="1" applyAlignment="1">
      <alignment wrapText="1"/>
    </xf>
    <xf numFmtId="0" fontId="25" fillId="0" borderId="32" xfId="0" applyFont="1" applyBorder="1" applyAlignment="1">
      <alignment wrapText="1"/>
    </xf>
    <xf numFmtId="0" fontId="26" fillId="0" borderId="0" xfId="0" applyFont="1"/>
    <xf numFmtId="0" fontId="0" fillId="0" borderId="0" xfId="0" applyBorder="1" applyAlignment="1">
      <alignment horizontal="center" vertical="center" wrapText="1"/>
    </xf>
    <xf numFmtId="0" fontId="5" fillId="0" borderId="33" xfId="0" applyFont="1" applyFill="1" applyBorder="1"/>
    <xf numFmtId="9" fontId="9" fillId="6" borderId="34" xfId="2" applyFont="1" applyFill="1" applyBorder="1" applyAlignment="1"/>
    <xf numFmtId="0" fontId="27" fillId="0" borderId="0" xfId="0" applyFont="1"/>
    <xf numFmtId="0" fontId="26" fillId="0" borderId="0" xfId="0" applyFont="1" applyAlignment="1"/>
    <xf numFmtId="0" fontId="28" fillId="0" borderId="0" xfId="0" applyFont="1"/>
    <xf numFmtId="0" fontId="5" fillId="0" borderId="84" xfId="0" applyFont="1" applyBorder="1"/>
    <xf numFmtId="0" fontId="5" fillId="0" borderId="85" xfId="0" applyFont="1" applyBorder="1"/>
    <xf numFmtId="0" fontId="1" fillId="0" borderId="59" xfId="0" applyFont="1" applyBorder="1" applyAlignment="1">
      <alignment vertical="center"/>
    </xf>
    <xf numFmtId="0" fontId="0" fillId="0" borderId="0" xfId="0" applyBorder="1" applyAlignment="1"/>
    <xf numFmtId="0" fontId="0" fillId="0" borderId="47" xfId="0" applyFont="1" applyBorder="1" applyAlignment="1">
      <alignment horizontal="left" vertical="center" wrapText="1"/>
    </xf>
    <xf numFmtId="0" fontId="0" fillId="0" borderId="70" xfId="0" applyFont="1" applyBorder="1" applyAlignment="1">
      <alignment horizontal="left" vertical="center" wrapText="1"/>
    </xf>
    <xf numFmtId="0" fontId="0" fillId="0" borderId="33" xfId="0" applyFont="1" applyBorder="1" applyAlignment="1">
      <alignment horizontal="left" vertical="center" wrapText="1"/>
    </xf>
    <xf numFmtId="0" fontId="5" fillId="0" borderId="89" xfId="0" applyFont="1" applyBorder="1"/>
    <xf numFmtId="0" fontId="1" fillId="0" borderId="0" xfId="0" applyFont="1" applyBorder="1" applyAlignment="1">
      <alignment horizontal="center" vertical="center"/>
    </xf>
    <xf numFmtId="0" fontId="5" fillId="0" borderId="90" xfId="0" applyFont="1" applyBorder="1"/>
    <xf numFmtId="0" fontId="3" fillId="0" borderId="39" xfId="0" applyFont="1" applyBorder="1"/>
    <xf numFmtId="0" fontId="0" fillId="0" borderId="58" xfId="0" applyBorder="1" applyAlignment="1">
      <alignment horizontal="left" vertical="center" wrapText="1"/>
    </xf>
    <xf numFmtId="0" fontId="0" fillId="0" borderId="55" xfId="0" applyBorder="1" applyAlignment="1">
      <alignment horizontal="left" vertical="center" wrapText="1"/>
    </xf>
    <xf numFmtId="0" fontId="0" fillId="0" borderId="60" xfId="0" applyBorder="1" applyAlignment="1">
      <alignment horizontal="left" vertical="center" wrapText="1"/>
    </xf>
    <xf numFmtId="0" fontId="0" fillId="0" borderId="56" xfId="0" applyBorder="1" applyAlignment="1">
      <alignment horizontal="left" vertical="center" wrapText="1"/>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38" xfId="0" applyBorder="1" applyAlignment="1">
      <alignment horizontal="left" vertical="center" wrapText="1"/>
    </xf>
    <xf numFmtId="0" fontId="0" fillId="0" borderId="30" xfId="0" applyBorder="1" applyAlignment="1">
      <alignment horizontal="left" vertical="center" wrapText="1"/>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0" fillId="0" borderId="60" xfId="0" applyBorder="1" applyAlignment="1">
      <alignment horizontal="left" vertical="center"/>
    </xf>
    <xf numFmtId="0" fontId="0" fillId="0" borderId="56" xfId="0" applyBorder="1" applyAlignment="1">
      <alignment horizontal="left" vertical="center"/>
    </xf>
    <xf numFmtId="0" fontId="0" fillId="0" borderId="82" xfId="0" applyBorder="1" applyAlignment="1">
      <alignment horizontal="center" vertical="center" wrapText="1"/>
    </xf>
    <xf numFmtId="0" fontId="0" fillId="0" borderId="62" xfId="0" applyBorder="1" applyAlignment="1">
      <alignment horizontal="center" vertical="center" wrapText="1"/>
    </xf>
    <xf numFmtId="0" fontId="0" fillId="0" borderId="38" xfId="0" applyBorder="1" applyAlignment="1">
      <alignment horizontal="center" vertical="center" wrapText="1"/>
    </xf>
    <xf numFmtId="0" fontId="0" fillId="0" borderId="30"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39" xfId="0" applyBorder="1" applyAlignment="1">
      <alignment horizontal="center" vertical="center" wrapText="1"/>
    </xf>
    <xf numFmtId="0" fontId="1" fillId="0" borderId="79"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39" xfId="0" applyBorder="1" applyAlignment="1">
      <alignment horizontal="left" vertical="center" wrapText="1"/>
    </xf>
    <xf numFmtId="0" fontId="1" fillId="0" borderId="83" xfId="0" applyFont="1" applyBorder="1" applyAlignment="1">
      <alignment horizontal="center" vertical="center"/>
    </xf>
    <xf numFmtId="0" fontId="0" fillId="0" borderId="62" xfId="0" applyBorder="1" applyAlignment="1">
      <alignment horizontal="left" vertical="center" wrapText="1"/>
    </xf>
    <xf numFmtId="0" fontId="0" fillId="0" borderId="35" xfId="0" applyBorder="1" applyAlignment="1">
      <alignment horizontal="left" vertical="center" wrapText="1"/>
    </xf>
    <xf numFmtId="0" fontId="0" fillId="0" borderId="37" xfId="0" applyBorder="1" applyAlignment="1">
      <alignment horizontal="left" vertical="center" wrapText="1"/>
    </xf>
    <xf numFmtId="0" fontId="0" fillId="0" borderId="0" xfId="0" applyBorder="1" applyAlignment="1">
      <alignment horizontal="left" vertical="center" wrapText="1"/>
    </xf>
    <xf numFmtId="0" fontId="1" fillId="0" borderId="86" xfId="0" applyFont="1" applyBorder="1" applyAlignment="1">
      <alignment horizontal="center" vertical="center"/>
    </xf>
    <xf numFmtId="0" fontId="0" fillId="0" borderId="19" xfId="0" applyBorder="1" applyAlignment="1">
      <alignment horizontal="left" wrapText="1"/>
    </xf>
    <xf numFmtId="0" fontId="0" fillId="0" borderId="0" xfId="0" applyBorder="1" applyAlignment="1">
      <alignment horizontal="left" wrapText="1"/>
    </xf>
    <xf numFmtId="0" fontId="0" fillId="0" borderId="38" xfId="0" applyBorder="1" applyAlignment="1">
      <alignment horizontal="left" wrapText="1"/>
    </xf>
    <xf numFmtId="0" fontId="0" fillId="0" borderId="39" xfId="0" applyBorder="1" applyAlignment="1">
      <alignment horizontal="left" wrapText="1"/>
    </xf>
    <xf numFmtId="0" fontId="0" fillId="0" borderId="82" xfId="0" applyBorder="1" applyAlignment="1">
      <alignment horizontal="left" vertical="center" wrapText="1"/>
    </xf>
    <xf numFmtId="0" fontId="0" fillId="0" borderId="87" xfId="0" applyBorder="1" applyAlignment="1">
      <alignment horizontal="left" vertical="center" wrapText="1"/>
    </xf>
    <xf numFmtId="0" fontId="0" fillId="0" borderId="88"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1" fillId="0" borderId="0" xfId="0" applyFont="1" applyAlignment="1">
      <alignment horizontal="left"/>
    </xf>
    <xf numFmtId="0" fontId="0" fillId="0" borderId="82" xfId="0" applyBorder="1" applyAlignment="1">
      <alignment horizontal="left" wrapText="1"/>
    </xf>
    <xf numFmtId="0" fontId="0" fillId="0" borderId="68" xfId="0" applyFont="1" applyBorder="1" applyAlignment="1">
      <alignment horizontal="center" vertical="center"/>
    </xf>
    <xf numFmtId="0" fontId="0" fillId="0" borderId="66" xfId="0" applyFont="1" applyBorder="1" applyAlignment="1">
      <alignment horizontal="center" vertical="center"/>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68" xfId="0" applyBorder="1" applyAlignment="1">
      <alignment horizontal="left" vertical="center" wrapText="1"/>
    </xf>
    <xf numFmtId="0" fontId="0" fillId="0" borderId="66" xfId="0" applyBorder="1" applyAlignment="1">
      <alignment horizontal="left" vertical="center" wrapText="1"/>
    </xf>
  </cellXfs>
  <cellStyles count="5">
    <cellStyle name="Check Cell" xfId="3" builtinId="23"/>
    <cellStyle name="Comma [0]" xfId="1" builtinId="6"/>
    <cellStyle name="Hyperlink" xfId="4" builtinId="8"/>
    <cellStyle name="Normal" xfId="0" builtinId="0"/>
    <cellStyle name="Percent" xfId="2" builtinId="5"/>
  </cellStyles>
  <dxfs count="206">
    <dxf>
      <border outline="0">
        <left style="medium">
          <color indexed="64"/>
        </left>
      </border>
    </dxf>
    <dxf>
      <numFmt numFmtId="164" formatCode="0.00000"/>
      <fill>
        <patternFill patternType="solid">
          <fgColor indexed="64"/>
          <bgColor theme="5"/>
        </patternFill>
      </fill>
      <border diagonalUp="0" diagonalDown="0" outline="0">
        <left style="medium">
          <color indexed="64"/>
        </left>
        <right style="medium">
          <color indexed="64"/>
        </right>
        <top/>
        <bottom/>
      </border>
    </dxf>
    <dxf>
      <border outline="0">
        <right style="medium">
          <color indexed="64"/>
        </right>
      </border>
    </dxf>
    <dxf>
      <font>
        <b/>
        <strike val="0"/>
        <outline val="0"/>
        <shadow val="0"/>
        <u val="none"/>
        <vertAlign val="baseline"/>
        <sz val="11"/>
        <color rgb="FFFF0000"/>
        <name val="游ゴシック"/>
        <scheme val="minor"/>
      </font>
    </dxf>
    <dxf>
      <numFmt numFmtId="164" formatCode="0.00000"/>
      <border diagonalUp="0" diagonalDown="0">
        <left style="medium">
          <color indexed="64"/>
        </left>
        <right style="medium">
          <color indexed="64"/>
        </right>
        <top/>
        <bottom/>
        <vertical/>
        <horizontal/>
      </border>
    </dxf>
    <dxf>
      <numFmt numFmtId="164" formatCode="0.00000"/>
      <border diagonalUp="0" diagonalDown="0">
        <left style="medium">
          <color indexed="64"/>
        </left>
        <right style="medium">
          <color indexed="64"/>
        </right>
        <top/>
        <bottom/>
        <vertical/>
        <horizontal/>
      </border>
    </dxf>
    <dxf>
      <numFmt numFmtId="164" formatCode="0.00000"/>
      <border diagonalUp="0" diagonalDown="0">
        <left style="medium">
          <color indexed="64"/>
        </left>
        <right style="medium">
          <color indexed="64"/>
        </right>
        <top/>
        <bottom/>
        <vertical/>
        <horizontal/>
      </border>
    </dxf>
    <dxf>
      <border diagonalUp="0" diagonalDown="0">
        <left/>
        <right style="medium">
          <color indexed="64"/>
        </right>
        <top/>
        <bottom/>
        <vertical/>
        <horizontal/>
      </border>
    </dxf>
    <dxf>
      <border diagonalUp="0" diagonalDown="0">
        <left/>
        <right/>
        <top/>
        <bottom style="medium">
          <color indexed="64"/>
        </bottom>
        <vertical/>
        <horizontal/>
      </border>
    </dxf>
    <dxf>
      <numFmt numFmtId="165" formatCode="#,##0.0;[Red]\-#,##0.0"/>
      <border diagonalUp="0" diagonalDown="0">
        <left style="medium">
          <color indexed="64"/>
        </left>
        <right style="medium">
          <color indexed="64"/>
        </right>
        <top/>
        <bottom/>
        <vertical/>
        <horizontal/>
      </border>
    </dxf>
    <dxf>
      <border diagonalUp="0" diagonalDown="0">
        <left style="medium">
          <color indexed="64"/>
        </left>
        <right/>
        <top/>
        <bottom/>
        <vertical/>
        <horizontal/>
      </border>
    </dxf>
    <dxf>
      <font>
        <b/>
        <strike val="0"/>
        <outline val="0"/>
        <shadow val="0"/>
        <u val="none"/>
        <vertAlign val="baseline"/>
        <sz val="11"/>
        <color rgb="FFFF0000"/>
        <name val="游ゴシック"/>
        <scheme val="minor"/>
      </font>
    </dxf>
    <dxf>
      <alignment horizontal="left" vertical="center" textRotation="0" wrapText="0" indent="0" justifyLastLine="0" shrinkToFit="0" readingOrder="0"/>
    </dxf>
    <dxf>
      <font>
        <b/>
        <strike val="0"/>
        <outline val="0"/>
        <shadow val="0"/>
        <u val="none"/>
        <vertAlign val="baseline"/>
        <sz val="11"/>
        <color rgb="FFFF0000"/>
        <name val="游ゴシック"/>
        <scheme val="minor"/>
      </font>
      <alignment horizontal="left" vertical="center" textRotation="0" wrapText="0" indent="0" justifyLastLine="0" shrinkToFit="0" readingOrder="0"/>
      <border diagonalUp="0" diagonalDown="0">
        <left style="thin">
          <color indexed="64"/>
        </left>
        <right style="medium">
          <color indexed="64"/>
        </right>
        <top style="thin">
          <color indexed="64"/>
        </top>
        <bottom style="medium">
          <color indexed="64"/>
        </bottom>
        <vertical/>
        <horizontal/>
      </border>
    </dxf>
    <dxf>
      <font>
        <b/>
        <strike val="0"/>
        <outline val="0"/>
        <shadow val="0"/>
        <u val="none"/>
        <vertAlign val="baseline"/>
        <sz val="11"/>
        <color rgb="FFFF0000"/>
        <name val="游ゴシック"/>
        <scheme val="minor"/>
      </font>
      <numFmt numFmtId="164" formatCode="0.00000"/>
      <border diagonalUp="0" diagonalDown="0">
        <left style="medium">
          <color indexed="64"/>
        </left>
        <right style="medium">
          <color indexed="64"/>
        </right>
        <top/>
        <bottom/>
        <vertical/>
        <horizontal/>
      </border>
    </dxf>
    <dxf>
      <font>
        <b/>
        <strike val="0"/>
        <outline val="0"/>
        <shadow val="0"/>
        <u val="none"/>
        <vertAlign val="baseline"/>
        <sz val="11"/>
        <color rgb="FFFF0000"/>
        <name val="游ゴシック"/>
        <scheme val="minor"/>
      </font>
    </dxf>
    <dxf>
      <font>
        <b/>
        <strike val="0"/>
        <outline val="0"/>
        <shadow val="0"/>
        <u val="none"/>
        <vertAlign val="baseline"/>
        <sz val="11"/>
        <color rgb="FFFF0000"/>
        <name val="游ゴシック"/>
        <scheme val="minor"/>
      </font>
    </dxf>
    <dxf>
      <font>
        <b/>
        <strike val="0"/>
        <outline val="0"/>
        <shadow val="0"/>
        <u val="none"/>
        <vertAlign val="baseline"/>
        <sz val="11"/>
        <color rgb="FFFF0000"/>
        <name val="游ゴシック"/>
        <scheme val="minor"/>
      </font>
    </dxf>
    <dxf>
      <font>
        <b/>
        <strike val="0"/>
        <outline val="0"/>
        <shadow val="0"/>
        <u val="none"/>
        <vertAlign val="baseline"/>
        <sz val="11"/>
        <color rgb="FFFF0000"/>
        <name val="游ゴシック"/>
        <scheme val="minor"/>
      </font>
    </dxf>
    <dxf>
      <font>
        <b/>
        <strike val="0"/>
        <outline val="0"/>
        <shadow val="0"/>
        <u val="none"/>
        <vertAlign val="baseline"/>
        <sz val="11"/>
        <color rgb="FFFF0000"/>
        <name val="游ゴシック"/>
        <scheme val="minor"/>
      </font>
    </dxf>
    <dxf>
      <border diagonalUp="0" diagonalDown="0">
        <left style="medium">
          <color indexed="64"/>
        </left>
        <right style="medium">
          <color indexed="64"/>
        </right>
        <top style="medium">
          <color indexed="64"/>
        </top>
        <bottom style="medium">
          <color indexed="64"/>
        </bottom>
      </border>
    </dxf>
    <dxf>
      <font>
        <b/>
        <strike val="0"/>
        <outline val="0"/>
        <shadow val="0"/>
        <u val="none"/>
        <vertAlign val="baseline"/>
        <sz val="11"/>
        <color rgb="FFFF0000"/>
        <name val="游ゴシック"/>
        <scheme val="minor"/>
      </font>
    </dxf>
    <dxf>
      <numFmt numFmtId="0" formatCode="General"/>
      <border diagonalUp="0" diagonalDown="0">
        <left style="medium">
          <color indexed="64"/>
        </left>
        <right style="medium">
          <color indexed="64"/>
        </right>
        <top/>
        <bottom/>
        <vertical/>
        <horizontal/>
      </border>
    </dxf>
    <dxf>
      <numFmt numFmtId="0" formatCode="General"/>
      <border diagonalUp="0" diagonalDown="0">
        <left style="medium">
          <color indexed="64"/>
        </left>
        <right style="medium">
          <color indexed="64"/>
        </right>
        <top/>
        <bottom/>
        <vertical/>
        <horizontal/>
      </border>
    </dxf>
    <dxf>
      <font>
        <b/>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4" tint="-0.249977111117893"/>
        <name val="Calibri"/>
        <scheme val="minor"/>
      </font>
    </dxf>
    <dxf>
      <font>
        <b val="0"/>
        <i val="0"/>
        <strike val="0"/>
        <condense val="0"/>
        <extend val="0"/>
        <outline val="0"/>
        <shadow val="0"/>
        <u val="none"/>
        <vertAlign val="baseline"/>
        <sz val="11"/>
        <color theme="4" tint="-0.249977111117893"/>
        <name val="游ゴシック"/>
        <scheme val="minor"/>
      </font>
      <fill>
        <patternFill patternType="none">
          <fgColor indexed="64"/>
          <bgColor indexed="65"/>
        </patternFill>
      </fill>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4" tint="-0.249977111117893"/>
        <name val="Calibri"/>
        <scheme val="minor"/>
      </font>
      <numFmt numFmtId="0" formatCode="General"/>
      <fill>
        <patternFill patternType="solid">
          <fgColor theme="4" tint="0.79998168889431442"/>
          <bgColor theme="4" tint="0.79998168889431442"/>
        </patternFill>
      </fill>
      <border diagonalUp="0" diagonalDown="0">
        <left style="medium">
          <color indexed="64"/>
        </left>
        <right style="medium">
          <color indexed="64"/>
        </right>
        <top/>
        <bottom/>
        <vertical/>
        <horizontal/>
      </border>
    </dxf>
    <dxf>
      <font>
        <strike val="0"/>
        <outline val="0"/>
        <shadow val="0"/>
        <u val="none"/>
        <vertAlign val="baseline"/>
        <sz val="11"/>
        <name val="游ゴシック"/>
        <scheme val="minor"/>
      </font>
    </dxf>
    <dxf>
      <border diagonalUp="0" diagonalDown="0">
        <left style="medium">
          <color indexed="64"/>
        </left>
        <right style="medium">
          <color indexed="64"/>
        </right>
        <top style="medium">
          <color indexed="64"/>
        </top>
        <bottom style="medium">
          <color indexed="64"/>
        </bottom>
      </border>
    </dxf>
    <dxf>
      <border diagonalUp="0" diagonalDown="0">
        <left style="medium">
          <color indexed="64"/>
        </left>
        <right style="medium">
          <color indexed="64"/>
        </right>
        <top/>
        <bottom/>
        <vertical/>
        <horizontal/>
      </border>
    </dxf>
    <dxf>
      <font>
        <b val="0"/>
        <strike val="0"/>
        <outline val="0"/>
        <shadow val="0"/>
        <u val="none"/>
        <vertAlign val="baseline"/>
        <sz val="11"/>
        <color theme="4" tint="-0.249977111117893"/>
        <name val="Calibri"/>
        <scheme val="minor"/>
      </font>
    </dxf>
    <dxf>
      <border diagonalUp="0" diagonalDown="0">
        <left style="medium">
          <color indexed="64"/>
        </left>
        <right style="medium">
          <color indexed="64"/>
        </right>
        <top style="medium">
          <color indexed="64"/>
        </top>
        <bottom style="medium">
          <color indexed="64"/>
        </bottom>
      </border>
    </dxf>
    <dxf>
      <border diagonalUp="0" diagonalDown="0">
        <left style="medium">
          <color indexed="64"/>
        </left>
        <right style="medium">
          <color indexed="64"/>
        </right>
        <top/>
        <bottom/>
        <vertical/>
        <horizontal/>
      </border>
    </dxf>
    <dxf>
      <border outline="0">
        <left style="medium">
          <color indexed="64"/>
        </left>
      </border>
    </dxf>
    <dxf>
      <numFmt numFmtId="0" formatCode="General"/>
      <fill>
        <patternFill patternType="none">
          <fgColor indexed="64"/>
          <bgColor auto="1"/>
        </patternFill>
      </fill>
      <border diagonalUp="0" diagonalDown="0" outline="0">
        <left style="medium">
          <color indexed="64"/>
        </left>
        <right style="medium">
          <color indexed="64"/>
        </right>
      </border>
    </dxf>
    <dxf>
      <border outline="0">
        <right style="medium">
          <color indexed="64"/>
        </right>
      </border>
    </dxf>
    <dxf>
      <font>
        <b/>
        <strike val="0"/>
        <outline val="0"/>
        <shadow val="0"/>
        <u val="none"/>
        <vertAlign val="baseline"/>
        <sz val="11"/>
        <color rgb="FFFF0000"/>
        <name val="游ゴシック"/>
        <scheme val="minor"/>
      </font>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border diagonalUp="0" diagonalDown="0">
        <left style="medium">
          <color indexed="64"/>
        </left>
        <right style="medium">
          <color indexed="64"/>
        </right>
        <vertic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4" tint="-0.249977111117893"/>
        <name val="Calibri"/>
        <scheme val="minor"/>
      </font>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border diagonalUp="0" diagonalDown="0">
        <left style="medium">
          <color indexed="64"/>
        </left>
        <right style="medium">
          <color indexed="64"/>
        </right>
        <vertic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4" tint="-0.249977111117893"/>
        <name val="Calibri"/>
        <scheme val="minor"/>
      </font>
    </dxf>
    <dxf>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4" tint="-0.249977111117893"/>
        <name val="游ゴシック"/>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4" tint="-0.249977111117893"/>
        <name val="游ゴシック"/>
        <scheme val="minor"/>
      </font>
    </dxf>
    <dxf>
      <border diagonalUp="0" diagonalDown="0">
        <left style="medium">
          <color indexed="64"/>
        </left>
        <right style="medium">
          <color indexed="64"/>
        </right>
        <vertical/>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4" tint="-0.249977111117893"/>
        <name val="游ゴシック"/>
        <scheme val="minor"/>
      </font>
    </dxf>
    <dxf>
      <border diagonalUp="0" diagonalDown="0">
        <left style="medium">
          <color indexed="64"/>
        </left>
        <right style="medium">
          <color indexed="64"/>
        </right>
        <vertical/>
      </border>
    </dxf>
    <dxf>
      <border diagonalUp="0" diagonalDown="0">
        <left style="medium">
          <color rgb="FF000000"/>
        </left>
        <right style="medium">
          <color rgb="FF000000"/>
        </right>
        <top style="medium">
          <color rgb="FF000000"/>
        </top>
        <bottom style="medium">
          <color rgb="FF000000"/>
        </bottom>
      </border>
    </dxf>
    <dxf>
      <font>
        <b/>
        <i val="0"/>
        <strike val="0"/>
        <condense val="0"/>
        <extend val="0"/>
        <outline val="0"/>
        <shadow val="0"/>
        <u val="none"/>
        <vertAlign val="baseline"/>
        <sz val="11"/>
        <color rgb="FFFF0000"/>
        <name val="Calibri"/>
        <scheme val="minor"/>
      </font>
    </dxf>
    <dxf>
      <border outline="0">
        <left style="medium">
          <color indexed="64"/>
        </left>
        <right style="medium">
          <color auto="1"/>
        </right>
        <top style="medium">
          <color indexed="64"/>
        </top>
        <bottom style="medium">
          <color indexed="64"/>
        </bottom>
      </border>
    </dxf>
    <dxf>
      <border outline="0">
        <bottom style="thin">
          <color theme="4"/>
        </bottom>
      </border>
    </dxf>
    <dxf>
      <font>
        <b/>
        <i val="0"/>
        <strike val="0"/>
        <condense val="0"/>
        <extend val="0"/>
        <outline val="0"/>
        <shadow val="0"/>
        <u val="none"/>
        <vertAlign val="baseline"/>
        <sz val="11"/>
        <color theme="4" tint="-0.249977111117893"/>
        <name val="Calibri"/>
        <scheme val="minor"/>
      </font>
    </dxf>
    <dxf>
      <border diagonalUp="0" diagonalDown="0">
        <left style="medium">
          <color indexed="64"/>
        </left>
        <right style="medium">
          <color indexed="64"/>
        </right>
        <vertical/>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4" tint="-0.249977111117893"/>
        <name val="游ゴシック"/>
        <scheme val="minor"/>
      </font>
      <fill>
        <patternFill patternType="none">
          <fgColor indexed="64"/>
          <bgColor indexed="65"/>
        </patternFill>
      </fill>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border diagonalUp="0" diagonalDown="0">
        <left style="medium">
          <color indexed="64"/>
        </left>
        <right style="medium">
          <color indexed="64"/>
        </right>
        <top/>
        <bottom/>
        <vertical/>
        <horizontal/>
      </border>
    </dxf>
    <dxf>
      <border diagonalUp="0" diagonalDown="0">
        <left style="medium">
          <color rgb="FF000000"/>
        </left>
        <right style="medium">
          <color rgb="FF000000"/>
        </right>
        <top style="medium">
          <color rgb="FF000000"/>
        </top>
        <bottom style="medium">
          <color rgb="FF000000"/>
        </bottom>
      </border>
    </dxf>
    <dxf>
      <font>
        <b/>
        <strike val="0"/>
        <outline val="0"/>
        <shadow val="0"/>
        <u val="none"/>
        <vertAlign val="baseline"/>
        <sz val="11"/>
        <color rgb="FFFF0000"/>
        <name val="Calibri"/>
        <scheme val="minor"/>
      </font>
    </dxf>
    <dxf>
      <border diagonalUp="0" diagonalDown="0">
        <left style="medium">
          <color indexed="64"/>
        </left>
        <right style="medium">
          <color indexed="64"/>
        </right>
        <top style="medium">
          <color indexed="64"/>
        </top>
        <bottom style="medium">
          <color indexed="64"/>
        </bottom>
      </border>
    </dxf>
    <dxf>
      <border outline="0">
        <bottom style="thin">
          <color theme="4"/>
        </bottom>
      </border>
    </dxf>
    <dxf>
      <font>
        <b/>
        <i val="0"/>
        <strike val="0"/>
        <condense val="0"/>
        <extend val="0"/>
        <outline val="0"/>
        <shadow val="0"/>
        <u val="none"/>
        <vertAlign val="baseline"/>
        <sz val="11"/>
        <color theme="4" tint="-0.249977111117893"/>
        <name val="Calibri"/>
        <scheme val="minor"/>
      </font>
    </dxf>
    <dxf>
      <border diagonalUp="0" diagonalDown="0">
        <left style="medium">
          <color indexed="64"/>
        </left>
        <right style="medium">
          <color indexed="64"/>
        </right>
        <vertical/>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border diagonalUp="0" diagonalDown="0">
        <left style="medium">
          <color indexed="64"/>
        </left>
        <right style="medium">
          <color indexed="64"/>
        </right>
        <vertical/>
      </border>
    </dxf>
    <dxf>
      <border diagonalUp="0" diagonalDown="0">
        <left style="medium">
          <color rgb="FF000000"/>
        </left>
        <right style="medium">
          <color rgb="FF000000"/>
        </right>
        <top style="medium">
          <color rgb="FF000000"/>
        </top>
        <bottom style="medium">
          <color rgb="FF000000"/>
        </bottom>
      </border>
    </dxf>
    <dxf>
      <font>
        <b/>
        <i val="0"/>
        <strike val="0"/>
        <condense val="0"/>
        <extend val="0"/>
        <outline val="0"/>
        <shadow val="0"/>
        <u val="none"/>
        <vertAlign val="baseline"/>
        <sz val="11"/>
        <color theme="4" tint="-0.249977111117893"/>
        <name val="Calibri"/>
        <scheme val="minor"/>
      </font>
    </dxf>
    <dxf>
      <border diagonalUp="0" diagonalDown="0">
        <left style="medium">
          <color indexed="64"/>
        </left>
        <right style="medium">
          <color indexed="64"/>
        </right>
        <vertical/>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border diagonalUp="0" diagonalDown="0">
        <left style="medium">
          <color indexed="64"/>
        </left>
        <right style="medium">
          <color indexed="64"/>
        </right>
        <vertical/>
      </border>
    </dxf>
    <dxf>
      <border diagonalUp="0" diagonalDown="0">
        <left style="medium">
          <color rgb="FF000000"/>
        </left>
        <right style="medium">
          <color rgb="FF000000"/>
        </right>
        <top style="medium">
          <color rgb="FF000000"/>
        </top>
        <bottom style="medium">
          <color rgb="FF000000"/>
        </bottom>
      </border>
    </dxf>
    <dxf>
      <border diagonalUp="0" diagonalDown="0">
        <left style="medium">
          <color indexed="64"/>
        </left>
        <right style="medium">
          <color indexed="64"/>
        </right>
        <vertical/>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border diagonalUp="0" diagonalDown="0">
        <left style="medium">
          <color indexed="64"/>
        </left>
        <right style="medium">
          <color indexed="64"/>
        </right>
        <top/>
        <bottom/>
        <vertical/>
        <horizontal/>
      </border>
    </dxf>
    <dxf>
      <border diagonalUp="0" diagonalDown="0">
        <left style="medium">
          <color rgb="FF000000"/>
        </left>
        <right style="medium">
          <color rgb="FF000000"/>
        </right>
        <top style="medium">
          <color rgb="FF000000"/>
        </top>
        <bottom style="medium">
          <color rgb="FF000000"/>
        </bottom>
      </border>
    </dxf>
    <dxf>
      <border diagonalUp="0" diagonalDown="0">
        <left style="medium">
          <color indexed="64"/>
        </left>
        <right style="medium">
          <color indexed="64"/>
        </right>
        <top/>
        <bottom/>
        <vertical/>
        <horizontal/>
      </border>
    </dxf>
    <dxf>
      <border diagonalUp="0" diagonalDown="0">
        <left style="medium">
          <color indexed="64"/>
        </left>
        <right style="medium">
          <color auto="1"/>
        </right>
        <top style="thin">
          <color auto="1"/>
        </top>
        <bottom style="thin">
          <color auto="1"/>
        </bottom>
        <vertical style="medium">
          <color auto="1"/>
        </vertical>
        <horizontal style="thin">
          <color auto="1"/>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4" tint="-0.249977111117893"/>
        <name val="Calibri"/>
        <scheme val="minor"/>
      </font>
    </dxf>
    <dxf>
      <border diagonalUp="0" diagonalDown="0">
        <left style="medium">
          <color indexed="64"/>
        </left>
        <right style="medium">
          <color indexed="64"/>
        </right>
        <top style="thin">
          <color auto="1"/>
        </top>
        <bottom style="thin">
          <color auto="1"/>
        </bottom>
        <vertical/>
        <horizontal style="thin">
          <color auto="1"/>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4" tint="-0.249977111117893"/>
        <name val="Calibri"/>
        <scheme val="minor"/>
      </font>
    </dxf>
    <dxf>
      <border diagonalUp="0" diagonalDown="0">
        <left style="medium">
          <color indexed="64"/>
        </left>
        <right style="medium">
          <color indexed="64"/>
        </right>
        <vertic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4" tint="-0.249977111117893"/>
        <name val="Calibri"/>
        <scheme val="minor"/>
      </font>
    </dxf>
    <dxf>
      <border diagonalUp="0" diagonalDown="0">
        <left style="medium">
          <color indexed="64"/>
        </left>
        <right style="medium">
          <color indexed="64"/>
        </right>
        <vertic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4" tint="-0.249977111117893"/>
        <name val="Calibri"/>
        <scheme val="minor"/>
      </font>
    </dxf>
    <dxf>
      <border diagonalUp="0" diagonalDown="0">
        <left style="medium">
          <color indexed="64"/>
        </left>
        <right style="medium">
          <color indexed="64"/>
        </right>
        <vertical/>
      </border>
    </dxf>
    <dxf>
      <font>
        <b/>
        <i val="0"/>
        <strike val="0"/>
        <condense val="0"/>
        <extend val="0"/>
        <outline val="0"/>
        <shadow val="0"/>
        <u val="none"/>
        <vertAlign val="baseline"/>
        <sz val="11"/>
        <color rgb="FFFF0000"/>
        <name val="Calibri"/>
        <scheme val="minor"/>
      </font>
      <border diagonalUp="0" diagonalDown="0">
        <left/>
        <right/>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theme="4"/>
        </bottom>
      </border>
    </dxf>
    <dxf>
      <font>
        <b/>
        <i val="0"/>
        <strike val="0"/>
        <condense val="0"/>
        <extend val="0"/>
        <outline val="0"/>
        <shadow val="0"/>
        <u val="none"/>
        <vertAlign val="baseline"/>
        <sz val="11"/>
        <color theme="4" tint="-0.249977111117893"/>
        <name val="Calibri"/>
        <scheme val="minor"/>
      </font>
    </dxf>
    <dxf>
      <border diagonalUp="0" diagonalDown="0">
        <left style="medium">
          <color indexed="64"/>
        </left>
        <right style="medium">
          <color indexed="64"/>
        </right>
        <vertical/>
      </border>
    </dxf>
    <dxf>
      <border diagonalUp="0" diagonalDown="0">
        <left style="medium">
          <color indexed="64"/>
        </left>
        <right style="medium">
          <color indexed="64"/>
        </right>
        <top style="medium">
          <color indexed="64"/>
        </top>
        <bottom style="medium">
          <color indexed="64"/>
        </bottom>
      </border>
    </dxf>
    <dxf>
      <border outline="0">
        <bottom style="thin">
          <color theme="4"/>
        </bottom>
      </border>
    </dxf>
    <dxf>
      <font>
        <b/>
        <i val="0"/>
        <strike val="0"/>
        <condense val="0"/>
        <extend val="0"/>
        <outline val="0"/>
        <shadow val="0"/>
        <u val="none"/>
        <vertAlign val="baseline"/>
        <sz val="11"/>
        <color theme="4" tint="-0.249977111117893"/>
        <name val="Calibri"/>
        <scheme val="minor"/>
      </font>
    </dxf>
    <dxf>
      <border diagonalUp="0" diagonalDown="0">
        <left style="medium">
          <color indexed="64"/>
        </left>
        <right style="medium">
          <color indexed="64"/>
        </right>
        <vertical/>
      </border>
    </dxf>
    <dxf>
      <border diagonalUp="0" diagonalDown="0">
        <left style="medium">
          <color indexed="64"/>
        </left>
        <right style="medium">
          <color indexed="64"/>
        </right>
        <top style="medium">
          <color indexed="64"/>
        </top>
        <bottom style="medium">
          <color indexed="64"/>
        </bottom>
      </border>
    </dxf>
    <dxf>
      <border outline="0">
        <bottom style="thin">
          <color theme="4"/>
        </bottom>
      </border>
    </dxf>
    <dxf>
      <font>
        <b/>
        <i val="0"/>
        <strike val="0"/>
        <condense val="0"/>
        <extend val="0"/>
        <outline val="0"/>
        <shadow val="0"/>
        <u val="none"/>
        <vertAlign val="baseline"/>
        <sz val="11"/>
        <color theme="4" tint="-0.249977111117893"/>
        <name val="Calibri"/>
        <scheme val="minor"/>
      </font>
    </dxf>
    <dxf>
      <border diagonalUp="0" diagonalDown="0">
        <left style="medium">
          <color indexed="64"/>
        </left>
        <right style="medium">
          <color indexed="64"/>
        </right>
        <vertical/>
      </border>
    </dxf>
    <dxf>
      <border diagonalUp="0" diagonalDown="0">
        <left style="medium">
          <color indexed="64"/>
        </left>
        <right style="medium">
          <color indexed="64"/>
        </right>
        <top style="medium">
          <color indexed="64"/>
        </top>
        <bottom style="medium">
          <color indexed="64"/>
        </bottom>
      </border>
    </dxf>
    <dxf>
      <border outline="0">
        <bottom style="thin">
          <color theme="4"/>
        </bottom>
      </border>
    </dxf>
    <dxf>
      <font>
        <b/>
        <i val="0"/>
        <strike val="0"/>
        <condense val="0"/>
        <extend val="0"/>
        <outline val="0"/>
        <shadow val="0"/>
        <u val="none"/>
        <vertAlign val="baseline"/>
        <sz val="11"/>
        <color theme="4" tint="-0.249977111117893"/>
        <name val="Calibri"/>
        <scheme val="minor"/>
      </font>
    </dxf>
    <dxf>
      <border diagonalUp="0" diagonalDown="0">
        <left/>
        <right/>
        <top style="thin">
          <color indexed="64"/>
        </top>
        <bottom/>
        <vertical/>
        <horizontal/>
      </border>
    </dxf>
    <dxf>
      <border diagonalUp="0" diagonalDown="0">
        <left style="medium">
          <color indexed="64"/>
        </left>
        <right style="medium">
          <color indexed="64"/>
        </right>
        <vertical/>
      </border>
    </dxf>
    <dxf>
      <border diagonalUp="0" diagonalDown="0">
        <left style="medium">
          <color indexed="64"/>
        </left>
        <right style="medium">
          <color indexed="64"/>
        </right>
        <top style="medium">
          <color indexed="64"/>
        </top>
        <bottom style="medium">
          <color indexed="64"/>
        </bottom>
      </border>
    </dxf>
    <dxf>
      <border outline="0">
        <bottom style="thin">
          <color theme="4"/>
        </bottom>
      </border>
    </dxf>
    <dxf>
      <font>
        <b/>
        <i val="0"/>
        <strike val="0"/>
        <condense val="0"/>
        <extend val="0"/>
        <outline val="0"/>
        <shadow val="0"/>
        <u val="none"/>
        <vertAlign val="baseline"/>
        <sz val="11"/>
        <color theme="4" tint="-0.249977111117893"/>
        <name val="Calibri"/>
        <scheme val="minor"/>
      </font>
    </dxf>
    <dxf>
      <border diagonalUp="0" diagonalDown="0">
        <left style="medium">
          <color indexed="64"/>
        </left>
        <right style="medium">
          <color indexed="64"/>
        </right>
        <vertical/>
      </border>
    </dxf>
    <dxf>
      <border diagonalUp="0" diagonalDown="0">
        <left style="medium">
          <color indexed="64"/>
        </left>
        <right style="medium">
          <color indexed="64"/>
        </right>
        <top style="medium">
          <color indexed="64"/>
        </top>
        <bottom style="medium">
          <color indexed="64"/>
        </bottom>
      </border>
    </dxf>
    <dxf>
      <border outline="0">
        <bottom style="thin">
          <color theme="4"/>
        </bottom>
      </border>
    </dxf>
    <dxf>
      <font>
        <b/>
        <i val="0"/>
        <strike val="0"/>
        <condense val="0"/>
        <extend val="0"/>
        <outline val="0"/>
        <shadow val="0"/>
        <u val="none"/>
        <vertAlign val="baseline"/>
        <sz val="11"/>
        <color theme="4" tint="-0.249977111117893"/>
        <name val="Calibri"/>
        <scheme val="minor"/>
      </font>
    </dxf>
    <dxf>
      <fill>
        <patternFill patternType="none">
          <fgColor indexed="64"/>
          <bgColor auto="1"/>
        </patternFill>
      </fill>
    </dxf>
    <dxf>
      <font>
        <b/>
        <i val="0"/>
        <strike val="0"/>
        <condense val="0"/>
        <extend val="0"/>
        <outline val="0"/>
        <shadow val="0"/>
        <u val="none"/>
        <vertAlign val="baseline"/>
        <sz val="11"/>
        <color theme="4" tint="-0.249977111117893"/>
        <name val="游ゴシック"/>
        <scheme val="minor"/>
      </font>
    </dxf>
    <dxf>
      <fill>
        <patternFill patternType="none">
          <fgColor indexed="64"/>
          <bgColor auto="1"/>
        </patternFill>
      </fill>
    </dxf>
    <dxf>
      <fill>
        <patternFill patternType="none">
          <fgColor indexed="64"/>
          <bgColor auto="1"/>
        </patternFill>
      </fill>
      <border diagonalUp="0" diagonalDown="0">
        <left style="medium">
          <color indexed="64"/>
        </left>
        <right style="medium">
          <color indexed="64"/>
        </right>
        <vertical/>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diagonalUp="0" diagonalDown="0">
        <left style="medium">
          <color rgb="FF000000"/>
        </left>
        <right style="medium">
          <color rgb="FF000000"/>
        </right>
        <top style="medium">
          <color rgb="FF000000"/>
        </top>
        <bottom style="medium">
          <color rgb="FF000000"/>
        </bottom>
      </border>
    </dxf>
    <dxf>
      <fill>
        <patternFill patternType="none">
          <fgColor indexed="64"/>
          <bgColor auto="1"/>
        </patternFill>
      </fill>
    </dxf>
    <dxf>
      <border outline="0">
        <bottom style="thin">
          <color rgb="FF4472C4"/>
        </bottom>
      </border>
    </dxf>
    <dxf>
      <font>
        <b/>
        <i val="0"/>
        <strike val="0"/>
        <condense val="0"/>
        <extend val="0"/>
        <outline val="0"/>
        <shadow val="0"/>
        <u val="none"/>
        <vertAlign val="baseline"/>
        <sz val="11"/>
        <color theme="4" tint="-0.249977111117893"/>
        <name val="Calibri"/>
        <scheme val="minor"/>
      </font>
    </dxf>
    <dxf>
      <fill>
        <patternFill patternType="none">
          <fgColor indexed="64"/>
          <bgColor auto="1"/>
        </patternFill>
      </fill>
    </dxf>
    <dxf>
      <font>
        <b/>
        <i val="0"/>
        <strike val="0"/>
        <condense val="0"/>
        <extend val="0"/>
        <outline val="0"/>
        <shadow val="0"/>
        <u val="none"/>
        <vertAlign val="baseline"/>
        <sz val="11"/>
        <color theme="4" tint="-0.249977111117893"/>
        <name val="游ゴシック"/>
        <scheme val="minor"/>
      </font>
    </dxf>
    <dxf>
      <fill>
        <patternFill patternType="none">
          <fgColor indexed="64"/>
          <bgColor auto="1"/>
        </patternFill>
      </fill>
    </dxf>
    <dxf>
      <fill>
        <patternFill patternType="none">
          <fgColor indexed="64"/>
          <bgColor auto="1"/>
        </patternFill>
      </fill>
      <border diagonalUp="0" diagonalDown="0">
        <left style="medium">
          <color indexed="64"/>
        </left>
        <right style="medium">
          <color indexed="64"/>
        </right>
        <vertical/>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diagonalUp="0" diagonalDown="0">
        <left style="medium">
          <color rgb="FF000000"/>
        </left>
        <right style="medium">
          <color rgb="FF000000"/>
        </right>
        <top style="medium">
          <color rgb="FF000000"/>
        </top>
        <bottom style="medium">
          <color rgb="FF000000"/>
        </bottom>
      </border>
    </dxf>
    <dxf>
      <fill>
        <patternFill patternType="none">
          <fgColor indexed="64"/>
          <bgColor auto="1"/>
        </patternFill>
      </fill>
    </dxf>
    <dxf>
      <border outline="0">
        <bottom style="thin">
          <color rgb="FF4472C4"/>
        </bottom>
      </border>
    </dxf>
    <dxf>
      <font>
        <b/>
        <i val="0"/>
        <strike val="0"/>
        <condense val="0"/>
        <extend val="0"/>
        <outline val="0"/>
        <shadow val="0"/>
        <u val="none"/>
        <vertAlign val="baseline"/>
        <sz val="11"/>
        <color theme="4" tint="-0.249977111117893"/>
        <name val="Calibri"/>
        <scheme val="minor"/>
      </font>
    </dxf>
    <dxf>
      <font>
        <b/>
        <i val="0"/>
        <strike val="0"/>
        <condense val="0"/>
        <extend val="0"/>
        <outline val="0"/>
        <shadow val="0"/>
        <u val="none"/>
        <vertAlign val="baseline"/>
        <sz val="11"/>
        <color theme="4" tint="-0.249977111117893"/>
        <name val="游ゴシック"/>
        <scheme val="minor"/>
      </font>
    </dxf>
    <dxf>
      <border diagonalUp="0" diagonalDown="0">
        <left style="medium">
          <color indexed="64"/>
        </left>
      </border>
    </dxf>
    <dxf>
      <fill>
        <patternFill patternType="none">
          <fgColor indexed="64"/>
          <bgColor auto="1"/>
        </patternFill>
      </fill>
      <border diagonalUp="0" diagonalDown="0">
        <left style="medium">
          <color indexed="64"/>
        </left>
        <right style="medium">
          <color indexed="64"/>
        </right>
        <vertical/>
      </border>
    </dxf>
    <dxf>
      <border diagonalUp="0" diagonalDown="0">
        <right style="medium">
          <color indexed="64"/>
        </right>
      </border>
    </dxf>
    <dxf>
      <border diagonalUp="0" diagonalDown="0">
        <left style="medium">
          <color indexed="64"/>
        </left>
        <right style="medium">
          <color indexed="64"/>
        </right>
        <top style="medium">
          <color indexed="64"/>
        </top>
        <bottom style="medium">
          <color indexed="64"/>
        </bottom>
      </border>
    </dxf>
    <dxf>
      <border outline="0">
        <bottom style="thin">
          <color rgb="FF4472C4"/>
        </bottom>
      </border>
    </dxf>
    <dxf>
      <font>
        <b/>
        <i val="0"/>
        <strike val="0"/>
        <condense val="0"/>
        <extend val="0"/>
        <outline val="0"/>
        <shadow val="0"/>
        <u val="none"/>
        <vertAlign val="baseline"/>
        <sz val="11"/>
        <color theme="4" tint="-0.249977111117893"/>
        <name val="Calibri"/>
        <scheme val="minor"/>
      </font>
    </dxf>
    <dxf>
      <border diagonalUp="0" diagonalDown="0">
        <left style="medium">
          <color indexed="64"/>
        </left>
        <right style="medium">
          <color indexed="64"/>
        </right>
        <vertical/>
      </border>
    </dxf>
    <dxf>
      <border diagonalUp="0" diagonalDown="0">
        <left style="medium">
          <color indexed="64"/>
        </left>
        <right style="medium">
          <color indexed="64"/>
        </right>
        <top style="medium">
          <color indexed="64"/>
        </top>
        <bottom style="medium">
          <color indexed="64"/>
        </bottom>
      </border>
    </dxf>
    <dxf>
      <border outline="0">
        <bottom style="thin">
          <color theme="4"/>
        </bottom>
      </border>
    </dxf>
    <dxf>
      <font>
        <b/>
        <i val="0"/>
        <strike val="0"/>
        <condense val="0"/>
        <extend val="0"/>
        <outline val="0"/>
        <shadow val="0"/>
        <u val="none"/>
        <vertAlign val="baseline"/>
        <sz val="11"/>
        <color theme="4" tint="-0.249977111117893"/>
        <name val="Calibri"/>
        <scheme val="minor"/>
      </font>
    </dxf>
    <dxf>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theme="4"/>
        </bottom>
      </border>
    </dxf>
    <dxf>
      <font>
        <b/>
        <i val="0"/>
        <strike val="0"/>
        <condense val="0"/>
        <extend val="0"/>
        <outline val="0"/>
        <shadow val="0"/>
        <u val="none"/>
        <vertAlign val="baseline"/>
        <sz val="11"/>
        <color theme="4" tint="-0.249977111117893"/>
        <name val="Calibri"/>
        <scheme val="minor"/>
      </font>
    </dxf>
    <dxf>
      <font>
        <b/>
        <i val="0"/>
        <strike val="0"/>
        <condense val="0"/>
        <extend val="0"/>
        <outline val="0"/>
        <shadow val="0"/>
        <u val="none"/>
        <vertAlign val="baseline"/>
        <sz val="11"/>
        <color theme="4" tint="-0.249977111117893"/>
        <name val="游ゴシック"/>
        <scheme val="minor"/>
      </font>
    </dxf>
    <dxf>
      <border diagonalUp="0" diagonalDown="0">
        <left style="medium">
          <color indexed="64"/>
        </left>
        <right style="medium">
          <color indexed="64"/>
        </right>
        <vertical/>
      </border>
    </dxf>
    <dxf>
      <border diagonalUp="0" diagonalDown="0">
        <left style="medium">
          <color indexed="64"/>
        </left>
        <right style="medium">
          <color indexed="64"/>
        </right>
        <top style="medium">
          <color indexed="64"/>
        </top>
        <bottom style="medium">
          <color indexed="64"/>
        </bottom>
      </border>
    </dxf>
    <dxf>
      <border outline="0">
        <bottom style="thin">
          <color rgb="FF4472C4"/>
        </bottom>
      </border>
    </dxf>
    <dxf>
      <font>
        <b/>
        <i val="0"/>
        <strike val="0"/>
        <condense val="0"/>
        <extend val="0"/>
        <outline val="0"/>
        <shadow val="0"/>
        <u val="none"/>
        <vertAlign val="baseline"/>
        <sz val="11"/>
        <color theme="4" tint="-0.249977111117893"/>
        <name val="Calibri"/>
        <scheme val="minor"/>
      </font>
    </dxf>
    <dxf>
      <border diagonalUp="0" diagonalDown="0">
        <left style="medium">
          <color auto="1"/>
        </left>
        <right style="medium">
          <color auto="1"/>
        </right>
        <top style="thin">
          <color indexed="64"/>
        </top>
        <bottom style="thin">
          <color indexed="64"/>
        </bottom>
        <vertical/>
        <horizontal style="thin">
          <color indexed="64"/>
        </horizontal>
      </border>
    </dxf>
    <dxf>
      <border diagonalUp="0" diagonalDown="0" outline="0">
        <left style="medium">
          <color indexed="64"/>
        </left>
        <right/>
        <top style="thin">
          <color indexed="64"/>
        </top>
        <bottom style="thin">
          <color indexed="64"/>
        </bottom>
      </border>
    </dxf>
    <dxf>
      <numFmt numFmtId="0" formatCode="General"/>
      <fill>
        <patternFill patternType="none">
          <fgColor indexed="64"/>
          <bgColor auto="1"/>
        </patternFill>
      </fill>
      <border diagonalUp="0" diagonalDown="0" outline="0">
        <left style="medium">
          <color indexed="64"/>
        </left>
        <right style="medium">
          <color indexed="64"/>
        </right>
        <top style="thin">
          <color indexed="64"/>
        </top>
        <bottom style="thin">
          <color indexed="64"/>
        </bottom>
      </border>
    </dxf>
    <dxf>
      <border diagonalUp="0" diagonalDown="0" outline="0">
        <left/>
        <right style="medium">
          <color indexed="64"/>
        </right>
        <top style="thin">
          <color indexed="64"/>
        </top>
        <bottom style="thin">
          <color indexed="64"/>
        </bottom>
      </border>
    </dxf>
    <dxf>
      <border diagonalUp="0" diagonalDown="0">
        <left/>
        <right/>
        <top style="thin">
          <color indexed="64"/>
        </top>
        <bottom style="thin">
          <color indexed="64"/>
        </bottom>
        <vertical/>
        <horizontal style="thin">
          <color indexed="64"/>
        </horizontal>
      </border>
    </dxf>
    <dxf>
      <border diagonalUp="0" diagonalDown="0">
        <left/>
        <right/>
        <top style="thin">
          <color indexed="64"/>
        </top>
        <bottom style="thin">
          <color indexed="64"/>
        </bottom>
        <vertical/>
        <horizontal style="thin">
          <color indexed="64"/>
        </horizontal>
      </border>
    </dxf>
    <dxf>
      <border diagonalUp="0" diagonalDown="0">
        <left/>
        <right/>
        <top style="thin">
          <color indexed="64"/>
        </top>
        <bottom style="thin">
          <color indexed="64"/>
        </bottom>
        <vertical/>
        <horizontal style="thin">
          <color indexed="64"/>
        </horizontal>
      </border>
    </dxf>
    <dxf>
      <border diagonalUp="0" diagonalDown="0">
        <left style="medium">
          <color auto="1"/>
        </left>
        <right/>
        <top style="thin">
          <color indexed="64"/>
        </top>
        <bottom style="thin">
          <color indexed="64"/>
        </bottom>
        <vertical/>
        <horizontal style="thin">
          <color indexed="64"/>
        </horizontal>
      </border>
    </dxf>
    <dxf>
      <border outline="0">
        <left style="medium">
          <color indexed="64"/>
        </left>
      </border>
    </dxf>
    <dxf>
      <numFmt numFmtId="0" formatCode="General"/>
      <fill>
        <patternFill patternType="none">
          <fgColor indexed="64"/>
          <bgColor auto="1"/>
        </patternFill>
      </fill>
      <border diagonalUp="0" diagonalDown="0" outline="0">
        <left style="medium">
          <color indexed="64"/>
        </left>
        <right style="medium">
          <color indexed="64"/>
        </right>
        <top/>
        <bottom/>
      </border>
    </dxf>
    <dxf>
      <border outline="0">
        <right style="medium">
          <color indexed="64"/>
        </right>
      </border>
    </dxf>
    <dxf>
      <border diagonalUp="0" diagonalDown="0">
        <left/>
        <right style="medium">
          <color auto="1"/>
        </right>
        <top/>
        <bottom/>
        <vertical/>
        <horizontal/>
      </border>
    </dxf>
    <dxf>
      <border outline="0">
        <left style="medium">
          <color indexed="64"/>
        </left>
      </border>
    </dxf>
    <dxf>
      <numFmt numFmtId="0" formatCode="General"/>
      <fill>
        <patternFill patternType="none">
          <fgColor indexed="64"/>
          <bgColor auto="1"/>
        </patternFill>
      </fill>
      <border diagonalUp="0" diagonalDown="0" outline="0">
        <left style="medium">
          <color indexed="64"/>
        </left>
        <right style="medium">
          <color indexed="64"/>
        </right>
      </border>
    </dxf>
    <dxf>
      <border outline="0">
        <right style="medium">
          <color indexed="64"/>
        </right>
      </border>
    </dxf>
    <dxf>
      <border outline="0">
        <left style="medium">
          <color indexed="64"/>
        </left>
      </border>
    </dxf>
    <dxf>
      <numFmt numFmtId="0" formatCode="General"/>
      <fill>
        <patternFill patternType="none">
          <fgColor indexed="64"/>
          <bgColor auto="1"/>
        </patternFill>
      </fill>
      <border diagonalUp="0" diagonalDown="0" outline="0">
        <left style="medium">
          <color indexed="64"/>
        </left>
        <right style="medium">
          <color indexed="64"/>
        </right>
        <top/>
        <bottom/>
      </border>
    </dxf>
    <dxf>
      <border outline="0">
        <right style="medium">
          <color indexed="64"/>
        </right>
      </border>
    </dxf>
    <dxf>
      <border diagonalUp="0" diagonalDown="0">
        <left style="medium">
          <color indexed="64"/>
        </left>
        <right style="medium">
          <color indexed="64"/>
        </right>
        <top/>
        <bottom/>
        <vertical/>
        <horizontal/>
      </border>
    </dxf>
    <dxf>
      <border outline="0">
        <left style="medium">
          <color indexed="64"/>
        </left>
      </border>
    </dxf>
    <dxf>
      <numFmt numFmtId="0" formatCode="General"/>
      <fill>
        <patternFill patternType="none">
          <fgColor indexed="64"/>
          <bgColor auto="1"/>
        </patternFill>
      </fill>
      <border diagonalUp="0" diagonalDown="0" outline="0">
        <left style="medium">
          <color indexed="64"/>
        </left>
        <right style="medium">
          <color indexed="64"/>
        </right>
        <top/>
        <bottom/>
      </border>
    </dxf>
    <dxf>
      <border outline="0">
        <right style="medium">
          <color indexed="64"/>
        </right>
      </border>
    </dxf>
    <dxf>
      <border outline="0">
        <left style="medium">
          <color indexed="64"/>
        </left>
      </border>
    </dxf>
    <dxf>
      <numFmt numFmtId="0" formatCode="General"/>
      <fill>
        <patternFill patternType="none">
          <fgColor indexed="64"/>
          <bgColor auto="1"/>
        </patternFill>
      </fill>
      <border diagonalUp="0" diagonalDown="0">
        <left style="medium">
          <color indexed="64"/>
        </left>
        <right style="medium">
          <color indexed="64"/>
        </right>
        <top/>
        <bottom/>
        <vertical/>
      </border>
    </dxf>
    <dxf>
      <border outline="0">
        <right style="medium">
          <color indexed="64"/>
        </right>
      </border>
    </dxf>
    <dxf>
      <numFmt numFmtId="0" formatCode="General"/>
      <border diagonalUp="0" diagonalDown="0">
        <left style="medium">
          <color indexed="64"/>
        </left>
        <right style="medium">
          <color indexed="64"/>
        </right>
        <top/>
        <bottom/>
        <vertical/>
        <horizontal/>
      </border>
    </dxf>
    <dxf>
      <numFmt numFmtId="0" formatCode="General"/>
      <border diagonalUp="0" diagonalDown="0">
        <left style="medium">
          <color indexed="64"/>
        </left>
        <right style="medium">
          <color indexed="64"/>
        </right>
        <top/>
        <bottom/>
        <vertical/>
        <horizontal/>
      </border>
    </dxf>
    <dxf>
      <border diagonalUp="0" diagonalDown="0">
        <left/>
        <right style="medium">
          <color auto="1"/>
        </right>
        <top/>
        <bottom/>
        <vertical/>
        <horizontal/>
      </border>
    </dxf>
    <dxf>
      <numFmt numFmtId="0" formatCode="General"/>
      <fill>
        <patternFill patternType="none">
          <fgColor indexed="64"/>
          <bgColor auto="1"/>
        </patternFill>
      </fill>
      <border diagonalUp="0" diagonalDown="0">
        <left style="medium">
          <color indexed="64"/>
        </left>
        <right style="medium">
          <color indexed="64"/>
        </right>
        <top/>
        <bottom/>
        <vertical/>
        <horizontal/>
      </border>
    </dxf>
    <dxf>
      <border diagonalUp="0" diagonalDown="0">
        <left/>
        <right style="medium">
          <color auto="1"/>
        </right>
        <top/>
        <bottom/>
        <vertical/>
        <horizontal/>
      </border>
    </dxf>
    <dxf>
      <numFmt numFmtId="0" formatCode="General"/>
      <fill>
        <patternFill patternType="none">
          <fgColor indexed="64"/>
          <bgColor auto="1"/>
        </patternFill>
      </fill>
      <border diagonalUp="0" diagonalDown="0">
        <left style="medium">
          <color indexed="64"/>
        </left>
        <right style="medium">
          <color indexed="64"/>
        </right>
        <top/>
        <bottom/>
        <vertical/>
        <horizontal/>
      </border>
    </dxf>
    <dxf>
      <numFmt numFmtId="0" formatCode="General"/>
      <border diagonalUp="0" diagonalDown="0">
        <left style="medium">
          <color indexed="64"/>
        </left>
        <right style="medium">
          <color indexed="64"/>
        </right>
        <top/>
        <bottom/>
        <vertical/>
        <horizontal/>
      </border>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nnalisazezza/Dropbox/bioeconomia/Economic%20indicators%20data%20entry%20sheet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 18"/>
      <sheetName val="Indicator 19"/>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Table1218" displayName="Table1218" ref="B33:I61" totalsRowShown="0">
  <autoFilter ref="B33:I61" xr:uid="{00000000-0009-0000-0100-000011000000}"/>
  <tableColumns count="8">
    <tableColumn id="1" xr3:uid="{00000000-0010-0000-0000-000001000000}" name="Main category"/>
    <tableColumn id="2" xr3:uid="{00000000-0010-0000-0000-000002000000}" name="Sub category 1"/>
    <tableColumn id="3" xr3:uid="{00000000-0010-0000-0000-000003000000}" name="Sub category2"/>
    <tableColumn id="4" xr3:uid="{00000000-0010-0000-0000-000004000000}" name="Sub category3"/>
    <tableColumn id="5" xr3:uid="{00000000-0010-0000-0000-000005000000}" name="Sub category4"/>
    <tableColumn id="6" xr3:uid="{00000000-0010-0000-0000-000006000000}" name="Value 1" dataDxfId="205">
      <calculatedColumnFormula>SUM(109,G32:G33)</calculatedColumnFormula>
    </tableColumn>
    <tableColumn id="7" xr3:uid="{00000000-0010-0000-0000-000007000000}" name="Units"/>
    <tableColumn id="8" xr3:uid="{00000000-0010-0000-0000-000008000000}" name="Notes"/>
  </tableColumns>
  <tableStyleInfo name="TableStyleLight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9000000}" name="Table161011798" displayName="Table161011798" ref="B125:I136" totalsRowShown="0">
  <autoFilter ref="B125:I136" xr:uid="{00000000-0009-0000-0100-00002E000000}"/>
  <tableColumns count="8">
    <tableColumn id="1" xr3:uid="{00000000-0010-0000-0900-000001000000}" name="Main category"/>
    <tableColumn id="5" xr3:uid="{00000000-0010-0000-0900-000005000000}" name="Sub category 1"/>
    <tableColumn id="4" xr3:uid="{00000000-0010-0000-0900-000004000000}" name="Sub category2"/>
    <tableColumn id="6" xr3:uid="{00000000-0010-0000-0900-000006000000}" name="Sub category3"/>
    <tableColumn id="7" xr3:uid="{00000000-0010-0000-0900-000007000000}" name="Sub category4" dataDxfId="184"/>
    <tableColumn id="2" xr3:uid="{00000000-0010-0000-0900-000002000000}" name="Value" dataDxfId="183"/>
    <tableColumn id="3" xr3:uid="{00000000-0010-0000-0900-000003000000}" name="Units" dataDxfId="182"/>
    <tableColumn id="8" xr3:uid="{00000000-0010-0000-0900-000008000000}" name="Notes"/>
  </tableColumns>
  <tableStyleInfo name="TableStyleLight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A000000}" name="Table161038" displayName="Table161038" ref="B114:I122" totalsRowShown="0">
  <autoFilter ref="B114:I122" xr:uid="{00000000-0009-0000-0100-00002F000000}"/>
  <tableColumns count="8">
    <tableColumn id="1" xr3:uid="{00000000-0010-0000-0A00-000001000000}" name="Main category" dataDxfId="181"/>
    <tableColumn id="5" xr3:uid="{00000000-0010-0000-0A00-000005000000}" name="Sub category 1" dataDxfId="180"/>
    <tableColumn id="4" xr3:uid="{00000000-0010-0000-0A00-000004000000}" name="Sub category2" dataDxfId="179"/>
    <tableColumn id="6" xr3:uid="{00000000-0010-0000-0A00-000006000000}" name="Sub category3" dataDxfId="178"/>
    <tableColumn id="7" xr3:uid="{00000000-0010-0000-0A00-000007000000}" name="Sub category4" dataDxfId="177"/>
    <tableColumn id="2" xr3:uid="{00000000-0010-0000-0A00-000002000000}" name="Value" dataDxfId="176">
      <calculatedColumnFormula>G113+P57+G114</calculatedColumnFormula>
    </tableColumn>
    <tableColumn id="3" xr3:uid="{00000000-0010-0000-0A00-000003000000}" name="Units" dataDxfId="175"/>
    <tableColumn id="8" xr3:uid="{00000000-0010-0000-0A00-000008000000}" name="Notes" dataDxfId="174"/>
  </tableColumns>
  <tableStyleInfo name="TableStyleLight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B000000}" name="Table4246" displayName="Table4246" ref="B10:J34" totalsRowShown="0" headerRowDxfId="173" headerRowBorderDxfId="172" tableBorderDxfId="171">
  <autoFilter ref="B10:J34" xr:uid="{00000000-0009-0000-0100-000014000000}"/>
  <tableColumns count="9">
    <tableColumn id="1" xr3:uid="{00000000-0010-0000-0B00-000001000000}" name="Main category"/>
    <tableColumn id="2" xr3:uid="{00000000-0010-0000-0B00-000002000000}" name="Sub category 1"/>
    <tableColumn id="3" xr3:uid="{00000000-0010-0000-0B00-000003000000}" name="Sub category2"/>
    <tableColumn id="4" xr3:uid="{00000000-0010-0000-0B00-000004000000}" name="Sub category3"/>
    <tableColumn id="5" xr3:uid="{00000000-0010-0000-0B00-000005000000}" name="Sub category4"/>
    <tableColumn id="6" xr3:uid="{00000000-0010-0000-0B00-000006000000}" name="Value" dataDxfId="170"/>
    <tableColumn id="7" xr3:uid="{00000000-0010-0000-0B00-000007000000}" name="Units"/>
    <tableColumn id="9" xr3:uid="{00000000-0010-0000-0B00-000009000000}" name="Source" dataDxfId="169"/>
    <tableColumn id="8" xr3:uid="{00000000-0010-0000-0B00-000008000000}" name="Notes"/>
  </tableColumns>
  <tableStyleInfo name="TableStyleLight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0C000000}" name="Table42" displayName="Table42" ref="B10:J13" totalsRowShown="0" headerRowDxfId="168" headerRowBorderDxfId="167" tableBorderDxfId="166">
  <autoFilter ref="B10:J13" xr:uid="{00000000-0009-0000-0100-00002A000000}"/>
  <tableColumns count="9">
    <tableColumn id="1" xr3:uid="{00000000-0010-0000-0C00-000001000000}" name="Main category"/>
    <tableColumn id="2" xr3:uid="{00000000-0010-0000-0C00-000002000000}" name="Sub category 1"/>
    <tableColumn id="3" xr3:uid="{00000000-0010-0000-0C00-000003000000}" name="Sub category2"/>
    <tableColumn id="4" xr3:uid="{00000000-0010-0000-0C00-000004000000}" name="Sub category3"/>
    <tableColumn id="5" xr3:uid="{00000000-0010-0000-0C00-000005000000}" name="Sub category4"/>
    <tableColumn id="6" xr3:uid="{00000000-0010-0000-0C00-000006000000}" name="Value" dataDxfId="165"/>
    <tableColumn id="7" xr3:uid="{00000000-0010-0000-0C00-000007000000}" name="Units"/>
    <tableColumn id="9" xr3:uid="{00000000-0010-0000-0C00-000009000000}" name="Source"/>
    <tableColumn id="8" xr3:uid="{00000000-0010-0000-0C00-000008000000}" name="Notes"/>
  </tableColumns>
  <tableStyleInfo name="TableStyleLight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0D000000}" name="Table44" displayName="Table44" ref="B10:J16" totalsRowShown="0" headerRowDxfId="164" headerRowBorderDxfId="163" tableBorderDxfId="162">
  <autoFilter ref="B10:J16" xr:uid="{00000000-0009-0000-0100-00002C000000}"/>
  <tableColumns count="9">
    <tableColumn id="1" xr3:uid="{00000000-0010-0000-0D00-000001000000}" name="Main category"/>
    <tableColumn id="2" xr3:uid="{00000000-0010-0000-0D00-000002000000}" name="Sub category 1"/>
    <tableColumn id="3" xr3:uid="{00000000-0010-0000-0D00-000003000000}" name="Sub category2"/>
    <tableColumn id="4" xr3:uid="{00000000-0010-0000-0D00-000004000000}" name="Sub category3"/>
    <tableColumn id="5" xr3:uid="{00000000-0010-0000-0D00-000005000000}" name="Sub category4"/>
    <tableColumn id="6" xr3:uid="{00000000-0010-0000-0D00-000006000000}" name="Value" dataDxfId="161"/>
    <tableColumn id="7" xr3:uid="{00000000-0010-0000-0D00-000007000000}" name="Units"/>
    <tableColumn id="9" xr3:uid="{00000000-0010-0000-0D00-000009000000}" name="Source"/>
    <tableColumn id="8" xr3:uid="{00000000-0010-0000-0D00-000008000000}" name="Notes"/>
  </tableColumns>
  <tableStyleInfo name="TableStyleLight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0E000000}" name="Table424648" displayName="Table424648" ref="B12:J36" totalsRowShown="0" headerRowDxfId="160" headerRowBorderDxfId="159" tableBorderDxfId="158">
  <autoFilter ref="B12:J36" xr:uid="{00000000-0009-0000-0100-000036000000}"/>
  <tableColumns count="9">
    <tableColumn id="1" xr3:uid="{00000000-0010-0000-0E00-000001000000}" name="Main category"/>
    <tableColumn id="2" xr3:uid="{00000000-0010-0000-0E00-000002000000}" name="Sub category 1"/>
    <tableColumn id="3" xr3:uid="{00000000-0010-0000-0E00-000003000000}" name="Sub category2"/>
    <tableColumn id="4" xr3:uid="{00000000-0010-0000-0E00-000004000000}" name="Sub category3"/>
    <tableColumn id="5" xr3:uid="{00000000-0010-0000-0E00-000005000000}" name="Sub category4" dataDxfId="157"/>
    <tableColumn id="6" xr3:uid="{00000000-0010-0000-0E00-000006000000}" name="Value" dataDxfId="156"/>
    <tableColumn id="7" xr3:uid="{00000000-0010-0000-0E00-000007000000}" name="Units" dataDxfId="155"/>
    <tableColumn id="9" xr3:uid="{00000000-0010-0000-0E00-000009000000}" name="Source" dataDxfId="154"/>
    <tableColumn id="8" xr3:uid="{00000000-0010-0000-0E00-000008000000}" name="Notes"/>
  </tableColumns>
  <tableStyleInfo name="TableStyleLight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0F000000}" name="Table42464849" displayName="Table42464849" ref="B11:J25" totalsRowShown="0" headerRowDxfId="153" dataDxfId="151" headerRowBorderDxfId="152" tableBorderDxfId="150">
  <autoFilter ref="B11:J25" xr:uid="{00000000-0009-0000-0100-000037000000}"/>
  <tableColumns count="9">
    <tableColumn id="1" xr3:uid="{00000000-0010-0000-0F00-000001000000}" name="Main category" dataDxfId="149"/>
    <tableColumn id="2" xr3:uid="{00000000-0010-0000-0F00-000002000000}" name="Sub category 1" dataDxfId="148"/>
    <tableColumn id="3" xr3:uid="{00000000-0010-0000-0F00-000003000000}" name="Sub category2" dataDxfId="147"/>
    <tableColumn id="4" xr3:uid="{00000000-0010-0000-0F00-000004000000}" name="Sub category3" dataDxfId="146"/>
    <tableColumn id="5" xr3:uid="{00000000-0010-0000-0F00-000005000000}" name="Sub category4" dataDxfId="145"/>
    <tableColumn id="6" xr3:uid="{00000000-0010-0000-0F00-000006000000}" name="Value" dataDxfId="144"/>
    <tableColumn id="7" xr3:uid="{00000000-0010-0000-0F00-000007000000}" name="Units" dataDxfId="143"/>
    <tableColumn id="9" xr3:uid="{00000000-0010-0000-0F00-000009000000}" name="Source" dataDxfId="142"/>
    <tableColumn id="8" xr3:uid="{00000000-0010-0000-0F00-000008000000}" name="Notes" dataDxfId="141"/>
  </tableColumns>
  <tableStyleInfo name="TableStyleLight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10000000}" name="Table4246484950" displayName="Table4246484950" ref="B10:J30" totalsRowShown="0" headerRowDxfId="140" dataDxfId="138" headerRowBorderDxfId="139" tableBorderDxfId="137">
  <autoFilter ref="B10:J30" xr:uid="{00000000-0009-0000-0100-000038000000}"/>
  <tableColumns count="9">
    <tableColumn id="1" xr3:uid="{00000000-0010-0000-1000-000001000000}" name="Main category" dataDxfId="136"/>
    <tableColumn id="2" xr3:uid="{00000000-0010-0000-1000-000002000000}" name="Sub category 1" dataDxfId="135"/>
    <tableColumn id="3" xr3:uid="{00000000-0010-0000-1000-000003000000}" name="Sub category2" dataDxfId="134"/>
    <tableColumn id="4" xr3:uid="{00000000-0010-0000-1000-000004000000}" name="Sub category3" dataDxfId="133"/>
    <tableColumn id="5" xr3:uid="{00000000-0010-0000-1000-000005000000}" name="Sub category4" dataDxfId="132"/>
    <tableColumn id="6" xr3:uid="{00000000-0010-0000-1000-000006000000}" name="Value" dataDxfId="131"/>
    <tableColumn id="7" xr3:uid="{00000000-0010-0000-1000-000007000000}" name="Units" dataDxfId="130"/>
    <tableColumn id="9" xr3:uid="{00000000-0010-0000-1000-000009000000}" name="列1" dataDxfId="129"/>
    <tableColumn id="8" xr3:uid="{00000000-0010-0000-1000-000008000000}" name="Notes" dataDxfId="128"/>
  </tableColumns>
  <tableStyleInfo name="TableStyleLight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1000000}" name="Table33" displayName="Table33" ref="B12:J16" totalsRowShown="0" headerRowDxfId="127" headerRowBorderDxfId="126" tableBorderDxfId="125">
  <autoFilter ref="B12:J16" xr:uid="{00000000-0009-0000-0100-000021000000}"/>
  <tableColumns count="9">
    <tableColumn id="1" xr3:uid="{00000000-0010-0000-1100-000001000000}" name="Main category"/>
    <tableColumn id="8" xr3:uid="{00000000-0010-0000-1100-000008000000}" name="Sub category 1"/>
    <tableColumn id="7" xr3:uid="{00000000-0010-0000-1100-000007000000}" name="Sub category2"/>
    <tableColumn id="6" xr3:uid="{00000000-0010-0000-1100-000006000000}" name="Sub category3"/>
    <tableColumn id="5" xr3:uid="{00000000-0010-0000-1100-000005000000}" name="Sub category4"/>
    <tableColumn id="2" xr3:uid="{00000000-0010-0000-1100-000002000000}" name="Value" dataDxfId="124"/>
    <tableColumn id="3" xr3:uid="{00000000-0010-0000-1100-000003000000}" name="Units"/>
    <tableColumn id="9" xr3:uid="{00000000-0010-0000-1100-000009000000}" name="Source"/>
    <tableColumn id="4" xr3:uid="{00000000-0010-0000-1100-000004000000}" name="Notes"/>
  </tableColumns>
  <tableStyleInfo name="TableStyleLight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2000000}" name="Table36" displayName="Table36" ref="B19:J40" totalsRowShown="0" headerRowDxfId="123" headerRowBorderDxfId="122" tableBorderDxfId="121">
  <autoFilter ref="B19:J40" xr:uid="{00000000-0009-0000-0100-000024000000}"/>
  <tableColumns count="9">
    <tableColumn id="1" xr3:uid="{00000000-0010-0000-1200-000001000000}" name="Main category"/>
    <tableColumn id="2" xr3:uid="{00000000-0010-0000-1200-000002000000}" name="Sub category 1"/>
    <tableColumn id="3" xr3:uid="{00000000-0010-0000-1200-000003000000}" name="Sub category2"/>
    <tableColumn id="4" xr3:uid="{00000000-0010-0000-1200-000004000000}" name="Sub category3"/>
    <tableColumn id="5" xr3:uid="{00000000-0010-0000-1200-000005000000}" name="Sub category4"/>
    <tableColumn id="6" xr3:uid="{00000000-0010-0000-1200-000006000000}" name="Value" dataDxfId="120"/>
    <tableColumn id="7" xr3:uid="{00000000-0010-0000-1200-000007000000}" name="Units"/>
    <tableColumn id="9" xr3:uid="{00000000-0010-0000-1200-000009000000}" name="Source" dataDxfId="119"/>
    <tableColumn id="8" xr3:uid="{00000000-0010-0000-1200-000008000000}" name="Notes"/>
  </tableColumns>
  <tableStyleInfo name="TableStyleLight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01000000}" name="Table12314754" displayName="Table12314754" ref="B96:I99" totalsRowShown="0">
  <autoFilter ref="B96:I99" xr:uid="{00000000-0009-0000-0100-000035000000}"/>
  <tableColumns count="8">
    <tableColumn id="1" xr3:uid="{00000000-0010-0000-0100-000001000000}" name="Main category"/>
    <tableColumn id="2" xr3:uid="{00000000-0010-0000-0100-000002000000}" name="Sub category 1"/>
    <tableColumn id="3" xr3:uid="{00000000-0010-0000-0100-000003000000}" name="Sub category2"/>
    <tableColumn id="4" xr3:uid="{00000000-0010-0000-0100-000004000000}" name="Sub category3"/>
    <tableColumn id="5" xr3:uid="{00000000-0010-0000-0100-000005000000}" name="Sub category4"/>
    <tableColumn id="6" xr3:uid="{00000000-0010-0000-0100-000006000000}" name="Value" dataDxfId="204"/>
    <tableColumn id="7" xr3:uid="{00000000-0010-0000-0100-000007000000}" name="Units"/>
    <tableColumn id="8" xr3:uid="{00000000-0010-0000-0100-000008000000}" name="Notes" dataDxfId="203"/>
  </tableColumns>
  <tableStyleInfo name="TableStyleLight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3000000}" name="Table39" displayName="Table39" ref="B44:J47" totalsRowShown="0" headerRowDxfId="118" headerRowBorderDxfId="117" tableBorderDxfId="116">
  <autoFilter ref="B44:J47" xr:uid="{00000000-0009-0000-0100-000027000000}"/>
  <tableColumns count="9">
    <tableColumn id="1" xr3:uid="{00000000-0010-0000-1300-000001000000}" name="Main category"/>
    <tableColumn id="2" xr3:uid="{00000000-0010-0000-1300-000002000000}" name="Sub category 1"/>
    <tableColumn id="3" xr3:uid="{00000000-0010-0000-1300-000003000000}" name="Sub category2"/>
    <tableColumn id="4" xr3:uid="{00000000-0010-0000-1300-000004000000}" name="Sub category3"/>
    <tableColumn id="5" xr3:uid="{00000000-0010-0000-1300-000005000000}" name="Sub category4"/>
    <tableColumn id="6" xr3:uid="{00000000-0010-0000-1300-000006000000}" name="Value" dataDxfId="115"/>
    <tableColumn id="7" xr3:uid="{00000000-0010-0000-1300-000007000000}" name="Units"/>
    <tableColumn id="9" xr3:uid="{00000000-0010-0000-1300-000009000000}" name="Source"/>
    <tableColumn id="8" xr3:uid="{00000000-0010-0000-1300-000008000000}" name="Notes"/>
  </tableColumns>
  <tableStyleInfo name="TableStyleLight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4000000}" name="Table40" displayName="Table40" ref="B13:J20" totalsRowShown="0" headerRowDxfId="114" headerRowBorderDxfId="113" tableBorderDxfId="112">
  <autoFilter ref="B13:J20" xr:uid="{00000000-0009-0000-0100-000028000000}"/>
  <tableColumns count="9">
    <tableColumn id="1" xr3:uid="{00000000-0010-0000-1400-000001000000}" name="Main category"/>
    <tableColumn id="2" xr3:uid="{00000000-0010-0000-1400-000002000000}" name="Sub category 1"/>
    <tableColumn id="3" xr3:uid="{00000000-0010-0000-1400-000003000000}" name="Sub category2"/>
    <tableColumn id="4" xr3:uid="{00000000-0010-0000-1400-000004000000}" name="Sub category3"/>
    <tableColumn id="5" xr3:uid="{00000000-0010-0000-1400-000005000000}" name="Sub category4"/>
    <tableColumn id="6" xr3:uid="{00000000-0010-0000-1400-000006000000}" name="Value" dataDxfId="111"/>
    <tableColumn id="7" xr3:uid="{00000000-0010-0000-1400-000007000000}" name="Units"/>
    <tableColumn id="9" xr3:uid="{00000000-0010-0000-1400-000009000000}" name="列1"/>
    <tableColumn id="8" xr3:uid="{00000000-0010-0000-1400-000008000000}" name="Notes"/>
  </tableColumns>
  <tableStyleInfo name="TableStyleLight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5000000}" name="Table41" displayName="Table41" ref="B23:J33" totalsRowShown="0" headerRowDxfId="110" headerRowBorderDxfId="109" tableBorderDxfId="108">
  <autoFilter ref="B23:J33" xr:uid="{00000000-0009-0000-0100-000029000000}"/>
  <tableColumns count="9">
    <tableColumn id="1" xr3:uid="{00000000-0010-0000-1500-000001000000}" name="Main category"/>
    <tableColumn id="2" xr3:uid="{00000000-0010-0000-1500-000002000000}" name="Sub category 1"/>
    <tableColumn id="3" xr3:uid="{00000000-0010-0000-1500-000003000000}" name="Sub category2"/>
    <tableColumn id="4" xr3:uid="{00000000-0010-0000-1500-000004000000}" name="Sub category3"/>
    <tableColumn id="5" xr3:uid="{00000000-0010-0000-1500-000005000000}" name="Sub category4"/>
    <tableColumn id="6" xr3:uid="{00000000-0010-0000-1500-000006000000}" name="Value" dataDxfId="107"/>
    <tableColumn id="7" xr3:uid="{00000000-0010-0000-1500-000007000000}" name="Units"/>
    <tableColumn id="9" xr3:uid="{00000000-0010-0000-1500-000009000000}" name="列1"/>
    <tableColumn id="8" xr3:uid="{00000000-0010-0000-1500-000008000000}" name="Notes"/>
  </tableColumns>
  <tableStyleInfo name="TableStyleLight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6000000}" name="Table43" displayName="Table43" ref="B36:J63" totalsRowShown="0" headerRowDxfId="106" headerRowBorderDxfId="105" tableBorderDxfId="104">
  <autoFilter ref="B36:J63" xr:uid="{00000000-0009-0000-0100-00002B000000}"/>
  <tableColumns count="9">
    <tableColumn id="1" xr3:uid="{00000000-0010-0000-1600-000001000000}" name="Main category"/>
    <tableColumn id="2" xr3:uid="{00000000-0010-0000-1600-000002000000}" name="Sub category 1" dataDxfId="103"/>
    <tableColumn id="3" xr3:uid="{00000000-0010-0000-1600-000003000000}" name="Sub category2"/>
    <tableColumn id="4" xr3:uid="{00000000-0010-0000-1600-000004000000}" name="Sub category3"/>
    <tableColumn id="5" xr3:uid="{00000000-0010-0000-1600-000005000000}" name="Sub category4"/>
    <tableColumn id="6" xr3:uid="{00000000-0010-0000-1600-000006000000}" name="Value" dataDxfId="102">
      <calculatedColumnFormula>G28-G19</calculatedColumnFormula>
    </tableColumn>
    <tableColumn id="7" xr3:uid="{00000000-0010-0000-1600-000007000000}" name="Units"/>
    <tableColumn id="9" xr3:uid="{00000000-0010-0000-1600-000009000000}" name="Source"/>
    <tableColumn id="8" xr3:uid="{00000000-0010-0000-1600-000008000000}" name="Notes"/>
  </tableColumns>
  <tableStyleInfo name="TableStyleLight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7000000}" name="Table5" displayName="Table5" ref="B11:J16" totalsRowShown="0" headerRowDxfId="101" tableBorderDxfId="100">
  <autoFilter ref="B11:J16" xr:uid="{00000000-0009-0000-0100-000005000000}"/>
  <tableColumns count="9">
    <tableColumn id="1" xr3:uid="{00000000-0010-0000-1700-000001000000}" name="Main category"/>
    <tableColumn id="2" xr3:uid="{00000000-0010-0000-1700-000002000000}" name="Sub category 1"/>
    <tableColumn id="3" xr3:uid="{00000000-0010-0000-1700-000003000000}" name="Sub category2"/>
    <tableColumn id="4" xr3:uid="{00000000-0010-0000-1700-000004000000}" name="Sub category3"/>
    <tableColumn id="5" xr3:uid="{00000000-0010-0000-1700-000005000000}" name="Sub category4"/>
    <tableColumn id="6" xr3:uid="{00000000-0010-0000-1700-000006000000}" name="Value" dataDxfId="99"/>
    <tableColumn id="7" xr3:uid="{00000000-0010-0000-1700-000007000000}" name="Units"/>
    <tableColumn id="9" xr3:uid="{00000000-0010-0000-1700-000009000000}" name="Source"/>
    <tableColumn id="8" xr3:uid="{00000000-0010-0000-1700-000008000000}" name="Notes"/>
  </tableColumns>
  <tableStyleInfo name="TableStyleLight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8000000}" name="Table7" displayName="Table7" ref="B19:J33" totalsRowShown="0" headerRowDxfId="98" tableBorderDxfId="97">
  <autoFilter ref="B19:J33" xr:uid="{00000000-0009-0000-0100-000007000000}"/>
  <tableColumns count="9">
    <tableColumn id="1" xr3:uid="{00000000-0010-0000-1800-000001000000}" name="Main category"/>
    <tableColumn id="2" xr3:uid="{00000000-0010-0000-1800-000002000000}" name="Sub category 1"/>
    <tableColumn id="3" xr3:uid="{00000000-0010-0000-1800-000003000000}" name="Sub category2"/>
    <tableColumn id="4" xr3:uid="{00000000-0010-0000-1800-000004000000}" name="Sub category3"/>
    <tableColumn id="5" xr3:uid="{00000000-0010-0000-1800-000005000000}" name="Sub category4"/>
    <tableColumn id="6" xr3:uid="{00000000-0010-0000-1800-000006000000}" name="Value" dataDxfId="96"/>
    <tableColumn id="7" xr3:uid="{00000000-0010-0000-1800-000007000000}" name="Units"/>
    <tableColumn id="9" xr3:uid="{00000000-0010-0000-1800-000009000000}" name="Source"/>
    <tableColumn id="8" xr3:uid="{00000000-0010-0000-1800-000008000000}" name="Notes"/>
  </tableColumns>
  <tableStyleInfo name="TableStyleLight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9000000}" name="Table9" displayName="Table9" ref="B12:J19" totalsRowShown="0" headerRowDxfId="95" tableBorderDxfId="94">
  <autoFilter ref="B12:J19" xr:uid="{00000000-0009-0000-0100-000009000000}"/>
  <tableColumns count="9">
    <tableColumn id="1" xr3:uid="{00000000-0010-0000-1900-000001000000}" name="Main category"/>
    <tableColumn id="2" xr3:uid="{00000000-0010-0000-1900-000002000000}" name="Sub category 1"/>
    <tableColumn id="3" xr3:uid="{00000000-0010-0000-1900-000003000000}" name="Sub category2"/>
    <tableColumn id="4" xr3:uid="{00000000-0010-0000-1900-000004000000}" name="Sub category3"/>
    <tableColumn id="5" xr3:uid="{00000000-0010-0000-1900-000005000000}" name="Sub category4"/>
    <tableColumn id="6" xr3:uid="{00000000-0010-0000-1900-000006000000}" name="Value" dataDxfId="93"/>
    <tableColumn id="7" xr3:uid="{00000000-0010-0000-1900-000007000000}" name="Units"/>
    <tableColumn id="9" xr3:uid="{00000000-0010-0000-1900-000009000000}" name="Source"/>
    <tableColumn id="8" xr3:uid="{00000000-0010-0000-1900-000008000000}" name="Notes"/>
  </tableColumns>
  <tableStyleInfo name="TableStyleLight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A000000}" name="Table23" displayName="Table23" ref="B23:K29" totalsRowShown="0" headerRowDxfId="92" tableBorderDxfId="91">
  <autoFilter ref="B23:K29" xr:uid="{00000000-0009-0000-0100-000017000000}"/>
  <tableColumns count="10">
    <tableColumn id="1" xr3:uid="{00000000-0010-0000-1A00-000001000000}" name="Main category"/>
    <tableColumn id="2" xr3:uid="{00000000-0010-0000-1A00-000002000000}" name="Sub category 1"/>
    <tableColumn id="3" xr3:uid="{00000000-0010-0000-1A00-000003000000}" name="Sub category2"/>
    <tableColumn id="4" xr3:uid="{00000000-0010-0000-1A00-000004000000}" name="Sub category3"/>
    <tableColumn id="5" xr3:uid="{00000000-0010-0000-1A00-000005000000}" name="Sub category4"/>
    <tableColumn id="6" xr3:uid="{00000000-0010-0000-1A00-000006000000}" name="Value (Year 1)" dataDxfId="90"/>
    <tableColumn id="7" xr3:uid="{00000000-0010-0000-1A00-000007000000}" name="Value (Year 2)" dataDxfId="89"/>
    <tableColumn id="8" xr3:uid="{00000000-0010-0000-1A00-000008000000}" name="Units"/>
    <tableColumn id="11" xr3:uid="{00000000-0010-0000-1A00-00000B000000}" name="Source"/>
    <tableColumn id="9" xr3:uid="{00000000-0010-0000-1A00-000009000000}" name="Notes"/>
  </tableColumns>
  <tableStyleInfo name="TableStyleLight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B000000}" name="Table123" displayName="Table123" ref="B11:J18" totalsRowShown="0" tableBorderDxfId="88">
  <autoFilter ref="B11:J18" xr:uid="{00000000-0009-0000-0100-000016000000}"/>
  <tableColumns count="9">
    <tableColumn id="1" xr3:uid="{00000000-0010-0000-1B00-000001000000}" name="Main category"/>
    <tableColumn id="2" xr3:uid="{00000000-0010-0000-1B00-000002000000}" name="Sub category 1"/>
    <tableColumn id="3" xr3:uid="{00000000-0010-0000-1B00-000003000000}" name="Sub category2"/>
    <tableColumn id="4" xr3:uid="{00000000-0010-0000-1B00-000004000000}" name="Sub category3"/>
    <tableColumn id="5" xr3:uid="{00000000-0010-0000-1B00-000005000000}" name="Sub category4"/>
    <tableColumn id="6" xr3:uid="{00000000-0010-0000-1B00-000006000000}" name="Value" dataDxfId="87"/>
    <tableColumn id="7" xr3:uid="{00000000-0010-0000-1B00-000007000000}" name="Units" dataDxfId="86"/>
    <tableColumn id="9" xr3:uid="{00000000-0010-0000-1B00-000009000000}" name="Source"/>
    <tableColumn id="8" xr3:uid="{00000000-0010-0000-1B00-000008000000}" name="Notes"/>
  </tableColumns>
  <tableStyleInfo name="TableStyleLight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C000000}" name="Table228" displayName="Table228" ref="B21:J31" totalsRowShown="0" tableBorderDxfId="85">
  <autoFilter ref="B21:J31" xr:uid="{00000000-0009-0000-0100-00001B000000}"/>
  <tableColumns count="9">
    <tableColumn id="1" xr3:uid="{00000000-0010-0000-1C00-000001000000}" name="Main category"/>
    <tableColumn id="2" xr3:uid="{00000000-0010-0000-1C00-000002000000}" name="Sub category 1"/>
    <tableColumn id="3" xr3:uid="{00000000-0010-0000-1C00-000003000000}" name="Sub category2"/>
    <tableColumn id="4" xr3:uid="{00000000-0010-0000-1C00-000004000000}" name="Sub category3"/>
    <tableColumn id="5" xr3:uid="{00000000-0010-0000-1C00-000005000000}" name="Sub category4"/>
    <tableColumn id="6" xr3:uid="{00000000-0010-0000-1C00-000006000000}" name="Value" dataDxfId="84"/>
    <tableColumn id="7" xr3:uid="{00000000-0010-0000-1C00-000007000000}" name="Units"/>
    <tableColumn id="9" xr3:uid="{00000000-0010-0000-1C00-000009000000}" name="Source"/>
    <tableColumn id="8" xr3:uid="{00000000-0010-0000-1C00-000008000000}" name="Notes"/>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02000000}" name="Table1231475451" displayName="Table1231475451" ref="B102:I105" totalsRowShown="0">
  <autoFilter ref="B102:I105" xr:uid="{00000000-0009-0000-0100-000032000000}"/>
  <tableColumns count="8">
    <tableColumn id="1" xr3:uid="{00000000-0010-0000-0200-000001000000}" name="Main category"/>
    <tableColumn id="2" xr3:uid="{00000000-0010-0000-0200-000002000000}" name="Sub category 1"/>
    <tableColumn id="3" xr3:uid="{00000000-0010-0000-0200-000003000000}" name="Sub category2"/>
    <tableColumn id="4" xr3:uid="{00000000-0010-0000-0200-000004000000}" name="Sub category3"/>
    <tableColumn id="5" xr3:uid="{00000000-0010-0000-0200-000005000000}" name="Sub category4"/>
    <tableColumn id="6" xr3:uid="{00000000-0010-0000-0200-000006000000}" name="Value" dataDxfId="202"/>
    <tableColumn id="7" xr3:uid="{00000000-0010-0000-0200-000007000000}" name="Units"/>
    <tableColumn id="8" xr3:uid="{00000000-0010-0000-0200-000008000000}" name="Notes" dataDxfId="201"/>
  </tableColumns>
  <tableStyleInfo name="TableStyleLight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D000000}" name="Table12332" displayName="Table12332" ref="B14:J17" totalsRowShown="0" tableBorderDxfId="83">
  <autoFilter ref="B14:J17" xr:uid="{00000000-0009-0000-0100-00001F000000}"/>
  <tableColumns count="9">
    <tableColumn id="1" xr3:uid="{00000000-0010-0000-1D00-000001000000}" name="Main category"/>
    <tableColumn id="2" xr3:uid="{00000000-0010-0000-1D00-000002000000}" name="Sub category 1"/>
    <tableColumn id="3" xr3:uid="{00000000-0010-0000-1D00-000003000000}" name="Sub category2"/>
    <tableColumn id="4" xr3:uid="{00000000-0010-0000-1D00-000004000000}" name="Sub category3"/>
    <tableColumn id="5" xr3:uid="{00000000-0010-0000-1D00-000005000000}" name="Sub category4"/>
    <tableColumn id="6" xr3:uid="{00000000-0010-0000-1D00-000006000000}" name="Value" dataDxfId="82"/>
    <tableColumn id="7" xr3:uid="{00000000-0010-0000-1D00-000007000000}" name="Units" dataDxfId="81"/>
    <tableColumn id="9" xr3:uid="{00000000-0010-0000-1D00-000009000000}" name="Source"/>
    <tableColumn id="8" xr3:uid="{00000000-0010-0000-1D00-000008000000}" name="Notes"/>
  </tableColumns>
  <tableStyleInfo name="TableStyleLight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E000000}" name="Table22833" displayName="Table22833" ref="B20:J26" totalsRowShown="0" tableBorderDxfId="80">
  <autoFilter ref="B20:J26" xr:uid="{00000000-0009-0000-0100-000020000000}"/>
  <tableColumns count="9">
    <tableColumn id="1" xr3:uid="{00000000-0010-0000-1E00-000001000000}" name="Main category"/>
    <tableColumn id="2" xr3:uid="{00000000-0010-0000-1E00-000002000000}" name="Sub category 1"/>
    <tableColumn id="3" xr3:uid="{00000000-0010-0000-1E00-000003000000}" name="Sub category2"/>
    <tableColumn id="4" xr3:uid="{00000000-0010-0000-1E00-000004000000}" name="Sub category3"/>
    <tableColumn id="5" xr3:uid="{00000000-0010-0000-1E00-000005000000}" name="Sub category4"/>
    <tableColumn id="6" xr3:uid="{00000000-0010-0000-1E00-000006000000}" name="Value" dataDxfId="79"/>
    <tableColumn id="7" xr3:uid="{00000000-0010-0000-1E00-000007000000}" name="Units"/>
    <tableColumn id="9" xr3:uid="{00000000-0010-0000-1E00-000009000000}" name="Source"/>
    <tableColumn id="8" xr3:uid="{00000000-0010-0000-1E00-000008000000}" name="Notes"/>
  </tableColumns>
  <tableStyleInfo name="TableStyleLight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F000000}" name="Table3293436" displayName="Table3293436" ref="B38:J41" totalsRowShown="0" headerRowDxfId="78" tableBorderDxfId="77">
  <autoFilter ref="B38:J41" xr:uid="{00000000-0009-0000-0100-000023000000}"/>
  <tableColumns count="9">
    <tableColumn id="1" xr3:uid="{00000000-0010-0000-1F00-000001000000}" name="Main category"/>
    <tableColumn id="2" xr3:uid="{00000000-0010-0000-1F00-000002000000}" name="Sub category 1"/>
    <tableColumn id="3" xr3:uid="{00000000-0010-0000-1F00-000003000000}" name="Sub category2"/>
    <tableColumn id="4" xr3:uid="{00000000-0010-0000-1F00-000004000000}" name="Sub category3"/>
    <tableColumn id="5" xr3:uid="{00000000-0010-0000-1F00-000005000000}" name="Sub category4"/>
    <tableColumn id="6" xr3:uid="{00000000-0010-0000-1F00-000006000000}" name="Value" dataDxfId="76"/>
    <tableColumn id="7" xr3:uid="{00000000-0010-0000-1F00-000007000000}" name="Units" dataDxfId="75"/>
    <tableColumn id="9" xr3:uid="{00000000-0010-0000-1F00-000009000000}" name="Source"/>
    <tableColumn id="8" xr3:uid="{00000000-0010-0000-1F00-000008000000}" name="Notes"/>
  </tableColumns>
  <tableStyleInfo name="TableStyleLight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0000000}" name="Table2283339" displayName="Table2283339" ref="B29:J35" totalsRowShown="0" tableBorderDxfId="74">
  <autoFilter ref="B29:J35" xr:uid="{00000000-0009-0000-0100-000026000000}"/>
  <tableColumns count="9">
    <tableColumn id="1" xr3:uid="{00000000-0010-0000-2000-000001000000}" name="Main category"/>
    <tableColumn id="2" xr3:uid="{00000000-0010-0000-2000-000002000000}" name="Sub category 1"/>
    <tableColumn id="3" xr3:uid="{00000000-0010-0000-2000-000003000000}" name="Sub category2"/>
    <tableColumn id="4" xr3:uid="{00000000-0010-0000-2000-000004000000}" name="Sub category3"/>
    <tableColumn id="5" xr3:uid="{00000000-0010-0000-2000-000005000000}" name="Sub category4"/>
    <tableColumn id="6" xr3:uid="{00000000-0010-0000-2000-000006000000}" name="Value" dataDxfId="73"/>
    <tableColumn id="7" xr3:uid="{00000000-0010-0000-2000-000007000000}" name="Units"/>
    <tableColumn id="9" xr3:uid="{00000000-0010-0000-2000-000009000000}" name="Source"/>
    <tableColumn id="8" xr3:uid="{00000000-0010-0000-2000-000008000000}" name="Notes"/>
  </tableColumns>
  <tableStyleInfo name="TableStyleLight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1000000}" name="Table37" displayName="Table37" ref="B10:J11" totalsRowShown="0" headerRowDxfId="72" headerRowBorderDxfId="71" tableBorderDxfId="70">
  <autoFilter ref="B10:J11" xr:uid="{00000000-0009-0000-0100-000025000000}"/>
  <tableColumns count="9">
    <tableColumn id="1" xr3:uid="{00000000-0010-0000-2100-000001000000}" name="Main category" dataDxfId="69"/>
    <tableColumn id="2" xr3:uid="{00000000-0010-0000-2100-000002000000}" name="Sub category 1"/>
    <tableColumn id="3" xr3:uid="{00000000-0010-0000-2100-000003000000}" name="Sub category2"/>
    <tableColumn id="4" xr3:uid="{00000000-0010-0000-2100-000004000000}" name="Sub category3"/>
    <tableColumn id="5" xr3:uid="{00000000-0010-0000-2100-000005000000}" name="Sub category4"/>
    <tableColumn id="6" xr3:uid="{00000000-0010-0000-2100-000006000000}" name="Value"/>
    <tableColumn id="7" xr3:uid="{00000000-0010-0000-2100-000007000000}" name="Units"/>
    <tableColumn id="9" xr3:uid="{00000000-0010-0000-2100-000009000000}" name="Source"/>
    <tableColumn id="8" xr3:uid="{00000000-0010-0000-2100-000008000000}" name="Notes"/>
  </tableColumns>
  <tableStyleInfo name="TableStyleLight6"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2000000}" name="Table12329" displayName="Table12329" ref="B12:J31" totalsRowShown="0" tableBorderDxfId="68">
  <autoFilter ref="B12:J31" xr:uid="{00000000-0009-0000-0100-00001C000000}"/>
  <tableColumns count="9">
    <tableColumn id="1" xr3:uid="{00000000-0010-0000-2200-000001000000}" name="Main category"/>
    <tableColumn id="2" xr3:uid="{00000000-0010-0000-2200-000002000000}" name="Sub category 1"/>
    <tableColumn id="3" xr3:uid="{00000000-0010-0000-2200-000003000000}" name="Sub category2"/>
    <tableColumn id="4" xr3:uid="{00000000-0010-0000-2200-000004000000}" name="Sub category3"/>
    <tableColumn id="5" xr3:uid="{00000000-0010-0000-2200-000005000000}" name="Sub category4"/>
    <tableColumn id="6" xr3:uid="{00000000-0010-0000-2200-000006000000}" name="Value" dataDxfId="67"/>
    <tableColumn id="7" xr3:uid="{00000000-0010-0000-2200-000007000000}" name="Units" dataDxfId="66"/>
    <tableColumn id="9" xr3:uid="{00000000-0010-0000-2200-000009000000}" name="Source" dataDxfId="65"/>
    <tableColumn id="8" xr3:uid="{00000000-0010-0000-2200-000008000000}" name="Notes"/>
  </tableColumns>
  <tableStyleInfo name="TableStyleLight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3000000}" name="Table22830" displayName="Table22830" ref="B34:I41" totalsRowShown="0" tableBorderDxfId="64">
  <autoFilter ref="B34:I41" xr:uid="{00000000-0009-0000-0100-00001D000000}"/>
  <tableColumns count="8">
    <tableColumn id="1" xr3:uid="{00000000-0010-0000-2300-000001000000}" name="Main category"/>
    <tableColumn id="2" xr3:uid="{00000000-0010-0000-2300-000002000000}" name="Sub category 1"/>
    <tableColumn id="3" xr3:uid="{00000000-0010-0000-2300-000003000000}" name="Sub category2"/>
    <tableColumn id="4" xr3:uid="{00000000-0010-0000-2300-000004000000}" name="Sub category3"/>
    <tableColumn id="5" xr3:uid="{00000000-0010-0000-2300-000005000000}" name="Sub category4"/>
    <tableColumn id="6" xr3:uid="{00000000-0010-0000-2300-000006000000}" name="Value" dataDxfId="63"/>
    <tableColumn id="7" xr3:uid="{00000000-0010-0000-2300-000007000000}" name="Units"/>
    <tableColumn id="8" xr3:uid="{00000000-0010-0000-2300-000008000000}" name="Notes"/>
  </tableColumns>
  <tableStyleInfo name="TableStyleLight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4000000}" name="Table48" displayName="Table48" ref="B10:J12" totalsRowShown="0" headerRowDxfId="62" headerRowBorderDxfId="61" tableBorderDxfId="60">
  <autoFilter ref="B10:J12" xr:uid="{00000000-0009-0000-0100-000030000000}"/>
  <tableColumns count="9">
    <tableColumn id="1" xr3:uid="{00000000-0010-0000-2400-000001000000}" name="Main category" dataDxfId="59"/>
    <tableColumn id="2" xr3:uid="{00000000-0010-0000-2400-000002000000}" name="Sub category 1"/>
    <tableColumn id="3" xr3:uid="{00000000-0010-0000-2400-000003000000}" name="Sub category2"/>
    <tableColumn id="4" xr3:uid="{00000000-0010-0000-2400-000004000000}" name="Sub category3"/>
    <tableColumn id="5" xr3:uid="{00000000-0010-0000-2400-000005000000}" name="Sub category4"/>
    <tableColumn id="6" xr3:uid="{00000000-0010-0000-2400-000006000000}" name="Value"/>
    <tableColumn id="7" xr3:uid="{00000000-0010-0000-2400-000007000000}" name="Units"/>
    <tableColumn id="9" xr3:uid="{00000000-0010-0000-2400-000009000000}" name="Source"/>
    <tableColumn id="8" xr3:uid="{00000000-0010-0000-2400-000008000000}" name="Notes"/>
  </tableColumns>
  <tableStyleInfo name="TableStyleLight6"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5000000}" name="Table2283035" displayName="Table2283035" ref="B10:J30" totalsRowShown="0" tableBorderDxfId="58">
  <autoFilter ref="B10:J30" xr:uid="{00000000-0009-0000-0100-000022000000}"/>
  <tableColumns count="9">
    <tableColumn id="1" xr3:uid="{00000000-0010-0000-2500-000001000000}" name="Main category"/>
    <tableColumn id="2" xr3:uid="{00000000-0010-0000-2500-000002000000}" name="Sub category 1"/>
    <tableColumn id="3" xr3:uid="{00000000-0010-0000-2500-000003000000}" name="Sub category2"/>
    <tableColumn id="4" xr3:uid="{00000000-0010-0000-2500-000004000000}" name="Sub category3"/>
    <tableColumn id="5" xr3:uid="{00000000-0010-0000-2500-000005000000}" name="Sub category4"/>
    <tableColumn id="6" xr3:uid="{00000000-0010-0000-2500-000006000000}" name="Value" dataDxfId="57"/>
    <tableColumn id="7" xr3:uid="{00000000-0010-0000-2500-000007000000}" name="Units"/>
    <tableColumn id="9" xr3:uid="{00000000-0010-0000-2500-000009000000}" name="Source" dataDxfId="56"/>
    <tableColumn id="8" xr3:uid="{00000000-0010-0000-2500-000008000000}" name="Notes"/>
  </tableColumns>
  <tableStyleInfo name="TableStyleLight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6000000}" name="Table22830355253" displayName="Table22830355253" ref="B32:J52" totalsRowShown="0" tableBorderDxfId="55">
  <autoFilter ref="B32:J52" xr:uid="{00000000-0009-0000-0100-000034000000}"/>
  <tableColumns count="9">
    <tableColumn id="1" xr3:uid="{00000000-0010-0000-2600-000001000000}" name="Main category"/>
    <tableColumn id="2" xr3:uid="{00000000-0010-0000-2600-000002000000}" name="Sub category 1"/>
    <tableColumn id="3" xr3:uid="{00000000-0010-0000-2600-000003000000}" name="Sub category2"/>
    <tableColumn id="4" xr3:uid="{00000000-0010-0000-2600-000004000000}" name="Sub category3"/>
    <tableColumn id="5" xr3:uid="{00000000-0010-0000-2600-000005000000}" name="Sub category4"/>
    <tableColumn id="6" xr3:uid="{00000000-0010-0000-2600-000006000000}" name="Value" dataDxfId="54"/>
    <tableColumn id="7" xr3:uid="{00000000-0010-0000-2600-000007000000}" name="Units"/>
    <tableColumn id="9" xr3:uid="{00000000-0010-0000-2600-000009000000}" name="Source" dataDxfId="53"/>
    <tableColumn id="8" xr3:uid="{00000000-0010-0000-2600-000008000000}" name="Notes"/>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3000000}" name="Table12" displayName="Table12" ref="B64:I87" totalsRowShown="0">
  <autoFilter ref="B64:I87" xr:uid="{00000000-0009-0000-0100-00000C000000}"/>
  <tableColumns count="8">
    <tableColumn id="1" xr3:uid="{00000000-0010-0000-0300-000001000000}" name="Main category"/>
    <tableColumn id="2" xr3:uid="{00000000-0010-0000-0300-000002000000}" name="Sub category 1"/>
    <tableColumn id="3" xr3:uid="{00000000-0010-0000-0300-000003000000}" name="Sub category2"/>
    <tableColumn id="4" xr3:uid="{00000000-0010-0000-0300-000004000000}" name="Sub category3"/>
    <tableColumn id="5" xr3:uid="{00000000-0010-0000-0300-000005000000}" name="Sub category4"/>
    <tableColumn id="6" xr3:uid="{00000000-0010-0000-0300-000006000000}" name="Value" dataDxfId="200">
      <calculatedColumnFormula>SUM(G66:G69)</calculatedColumnFormula>
    </tableColumn>
    <tableColumn id="7" xr3:uid="{00000000-0010-0000-0300-000007000000}" name="Units"/>
    <tableColumn id="8" xr3:uid="{00000000-0010-0000-0300-000008000000}" name="Notes"/>
  </tableColumns>
  <tableStyleInfo name="TableStyleLight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7000000}" name="Table1" displayName="Table1" ref="B13:J18" totalsRowShown="0" tableBorderDxfId="52">
  <autoFilter ref="B13:J18" xr:uid="{00000000-0009-0000-0100-000001000000}"/>
  <tableColumns count="9">
    <tableColumn id="1" xr3:uid="{00000000-0010-0000-2700-000001000000}" name="Main category"/>
    <tableColumn id="2" xr3:uid="{00000000-0010-0000-2700-000002000000}" name="Sub category 1"/>
    <tableColumn id="3" xr3:uid="{00000000-0010-0000-2700-000003000000}" name="Sub category2"/>
    <tableColumn id="4" xr3:uid="{00000000-0010-0000-2700-000004000000}" name="Sub category3"/>
    <tableColumn id="5" xr3:uid="{00000000-0010-0000-2700-000005000000}" name="Sub category4"/>
    <tableColumn id="6" xr3:uid="{00000000-0010-0000-2700-000006000000}" name="Value" dataDxfId="51"/>
    <tableColumn id="7" xr3:uid="{00000000-0010-0000-2700-000007000000}" name="Units" dataDxfId="50"/>
    <tableColumn id="9" xr3:uid="{00000000-0010-0000-2700-000009000000}" name="Source" dataDxfId="49"/>
    <tableColumn id="8" xr3:uid="{00000000-0010-0000-2700-000008000000}" name="Notes"/>
  </tableColumns>
  <tableStyleInfo name="TableStyleLight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28000000}" name="Table2" displayName="Table2" ref="B21:J24" totalsRowShown="0" tableBorderDxfId="48">
  <autoFilter ref="B21:J24" xr:uid="{00000000-0009-0000-0100-000002000000}"/>
  <tableColumns count="9">
    <tableColumn id="1" xr3:uid="{00000000-0010-0000-2800-000001000000}" name="Main category"/>
    <tableColumn id="2" xr3:uid="{00000000-0010-0000-2800-000002000000}" name="Sub category 1"/>
    <tableColumn id="3" xr3:uid="{00000000-0010-0000-2800-000003000000}" name="Sub category2"/>
    <tableColumn id="4" xr3:uid="{00000000-0010-0000-2800-000004000000}" name="Sub category3"/>
    <tableColumn id="5" xr3:uid="{00000000-0010-0000-2800-000005000000}" name="Sub category4"/>
    <tableColumn id="6" xr3:uid="{00000000-0010-0000-2800-000006000000}" name="Value" dataDxfId="47"/>
    <tableColumn id="7" xr3:uid="{00000000-0010-0000-2800-000007000000}" name="Units"/>
    <tableColumn id="9" xr3:uid="{00000000-0010-0000-2800-000009000000}" name="Source"/>
    <tableColumn id="8" xr3:uid="{00000000-0010-0000-2800-000008000000}" name="Notes"/>
  </tableColumns>
  <tableStyleInfo name="TableStyleLight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9000000}" name="Table3" displayName="Table3" ref="B27:I34" totalsRowShown="0" headerRowDxfId="46" tableBorderDxfId="45">
  <autoFilter ref="B27:I34" xr:uid="{00000000-0009-0000-0100-000003000000}"/>
  <tableColumns count="8">
    <tableColumn id="1" xr3:uid="{00000000-0010-0000-2900-000001000000}" name="Main category"/>
    <tableColumn id="2" xr3:uid="{00000000-0010-0000-2900-000002000000}" name="Sub category 1"/>
    <tableColumn id="3" xr3:uid="{00000000-0010-0000-2900-000003000000}" name="Sub category2"/>
    <tableColumn id="4" xr3:uid="{00000000-0010-0000-2900-000004000000}" name="Sub category3"/>
    <tableColumn id="5" xr3:uid="{00000000-0010-0000-2900-000005000000}" name="Sub category4"/>
    <tableColumn id="6" xr3:uid="{00000000-0010-0000-2900-000006000000}" name="Value" dataDxfId="44"/>
    <tableColumn id="7" xr3:uid="{00000000-0010-0000-2900-000007000000}" name="Units" dataDxfId="43"/>
    <tableColumn id="8" xr3:uid="{00000000-0010-0000-2900-000008000000}" name="Notes"/>
  </tableColumns>
  <tableStyleInfo name="TableStyleLight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A000000}" name="Table4" displayName="Table4" ref="B37:I54" totalsRowShown="0" headerRowDxfId="42" tableBorderDxfId="41">
  <autoFilter ref="B37:I54" xr:uid="{00000000-0009-0000-0100-000004000000}"/>
  <tableColumns count="8">
    <tableColumn id="1" xr3:uid="{00000000-0010-0000-2A00-000001000000}" name="Main category"/>
    <tableColumn id="2" xr3:uid="{00000000-0010-0000-2A00-000002000000}" name="Sub category 1"/>
    <tableColumn id="3" xr3:uid="{00000000-0010-0000-2A00-000003000000}" name="Sub category2"/>
    <tableColumn id="4" xr3:uid="{00000000-0010-0000-2A00-000004000000}" name="Sub category3"/>
    <tableColumn id="5" xr3:uid="{00000000-0010-0000-2A00-000005000000}" name="Sub category4"/>
    <tableColumn id="6" xr3:uid="{00000000-0010-0000-2A00-000006000000}" name="Value" dataDxfId="40"/>
    <tableColumn id="7" xr3:uid="{00000000-0010-0000-2A00-000007000000}" name="Units" dataDxfId="39"/>
    <tableColumn id="8" xr3:uid="{00000000-0010-0000-2A00-000008000000}" name="Notes"/>
  </tableColumns>
  <tableStyleInfo name="TableStyleLight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2B000000}" name="Table161011" displayName="Table161011" ref="B11:J15" totalsRowShown="0">
  <autoFilter ref="B11:J15" xr:uid="{00000000-0009-0000-0100-00000A000000}"/>
  <tableColumns count="9">
    <tableColumn id="1" xr3:uid="{00000000-0010-0000-2B00-000001000000}" name="Main category" dataDxfId="38"/>
    <tableColumn id="5" xr3:uid="{00000000-0010-0000-2B00-000005000000}" name="Sub category 1"/>
    <tableColumn id="4" xr3:uid="{00000000-0010-0000-2B00-000004000000}" name="Sub category2"/>
    <tableColumn id="6" xr3:uid="{00000000-0010-0000-2B00-000006000000}" name="Sub category3"/>
    <tableColumn id="7" xr3:uid="{00000000-0010-0000-2B00-000007000000}" name="Sub category4" dataDxfId="37"/>
    <tableColumn id="2" xr3:uid="{00000000-0010-0000-2B00-000002000000}" name="Value" dataDxfId="36">
      <calculatedColumnFormula>#REF!/#REF!</calculatedColumnFormula>
    </tableColumn>
    <tableColumn id="3" xr3:uid="{00000000-0010-0000-2B00-000003000000}" name="Units" dataDxfId="35"/>
    <tableColumn id="9" xr3:uid="{00000000-0010-0000-2B00-000009000000}" name="Source"/>
    <tableColumn id="8" xr3:uid="{00000000-0010-0000-2B00-000008000000}" name="Notes" dataDxfId="34"/>
  </tableColumns>
  <tableStyleInfo name="TableStyleLight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2C000000}" name="Table114" displayName="Table114" ref="B10:J18" totalsRowShown="0" tableBorderDxfId="33">
  <autoFilter ref="B10:J18" xr:uid="{00000000-0009-0000-0100-00000D000000}"/>
  <tableColumns count="9">
    <tableColumn id="1" xr3:uid="{00000000-0010-0000-2C00-000001000000}" name="Main category" dataDxfId="32"/>
    <tableColumn id="2" xr3:uid="{00000000-0010-0000-2C00-000002000000}" name="Sub category 1"/>
    <tableColumn id="3" xr3:uid="{00000000-0010-0000-2C00-000003000000}" name="Sub category2"/>
    <tableColumn id="4" xr3:uid="{00000000-0010-0000-2C00-000004000000}" name="Sub category3"/>
    <tableColumn id="5" xr3:uid="{00000000-0010-0000-2C00-000005000000}" name="Sub category4"/>
    <tableColumn id="6" xr3:uid="{00000000-0010-0000-2C00-000006000000}" name="Value" dataDxfId="31">
      <calculatedColumnFormula>'Ind 18'!#REF!</calculatedColumnFormula>
    </tableColumn>
    <tableColumn id="7" xr3:uid="{00000000-0010-0000-2C00-000007000000}" name="Units"/>
    <tableColumn id="9" xr3:uid="{00000000-0010-0000-2C00-000009000000}" name="Source"/>
    <tableColumn id="8" xr3:uid="{00000000-0010-0000-2C00-000008000000}" name="Notes"/>
  </tableColumns>
  <tableStyleInfo name="TableStyleLight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2D000000}" name="Table11416" displayName="Table11416" ref="B10:J21" totalsRowShown="0" tableBorderDxfId="30">
  <autoFilter ref="B10:J21" xr:uid="{00000000-0009-0000-0100-000010000000}"/>
  <tableColumns count="9">
    <tableColumn id="1" xr3:uid="{00000000-0010-0000-2D00-000001000000}" name="Main category" dataDxfId="29"/>
    <tableColumn id="2" xr3:uid="{00000000-0010-0000-2D00-000002000000}" name="Sub category 1"/>
    <tableColumn id="3" xr3:uid="{00000000-0010-0000-2D00-000003000000}" name="Sub category2"/>
    <tableColumn id="4" xr3:uid="{00000000-0010-0000-2D00-000004000000}" name="Sub category3"/>
    <tableColumn id="5" xr3:uid="{00000000-0010-0000-2D00-000005000000}" name="Sub category4"/>
    <tableColumn id="6" xr3:uid="{00000000-0010-0000-2D00-000006000000}" name="Value" dataDxfId="28">
      <calculatedColumnFormula>'[1]Indicator 18'!G59</calculatedColumnFormula>
    </tableColumn>
    <tableColumn id="7" xr3:uid="{00000000-0010-0000-2D00-000007000000}" name="Units" dataDxfId="27"/>
    <tableColumn id="9" xr3:uid="{00000000-0010-0000-2D00-000009000000}" name="Source" dataDxfId="26"/>
    <tableColumn id="8" xr3:uid="{00000000-0010-0000-2D00-000008000000}" name="Notes"/>
  </tableColumns>
  <tableStyleInfo name="TableStyleLight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2E000000}" name="Table14" displayName="Table14" ref="B11:J14" totalsRowShown="0" headerRowDxfId="25" dataDxfId="24">
  <autoFilter ref="B11:J14" xr:uid="{00000000-0009-0000-0100-00000E000000}"/>
  <tableColumns count="9">
    <tableColumn id="1" xr3:uid="{00000000-0010-0000-2E00-000001000000}" name="Main category"/>
    <tableColumn id="2" xr3:uid="{00000000-0010-0000-2E00-000002000000}" name="Sub category 1"/>
    <tableColumn id="3" xr3:uid="{00000000-0010-0000-2E00-000003000000}" name="Sub category2"/>
    <tableColumn id="4" xr3:uid="{00000000-0010-0000-2E00-000004000000}" name="Sub category3"/>
    <tableColumn id="5" xr3:uid="{00000000-0010-0000-2E00-000005000000}" name="Sub category4"/>
    <tableColumn id="6" xr3:uid="{00000000-0010-0000-2E00-000006000000}" name="Value" dataDxfId="23">
      <calculatedColumnFormula>G11/G10</calculatedColumnFormula>
    </tableColumn>
    <tableColumn id="7" xr3:uid="{00000000-0010-0000-2E00-000007000000}" name="Units"/>
    <tableColumn id="9" xr3:uid="{00000000-0010-0000-2E00-000009000000}" name="Source"/>
    <tableColumn id="8" xr3:uid="{00000000-0010-0000-2E00-000008000000}" name="Notes"/>
  </tableColumns>
  <tableStyleInfo name="TableStyleLight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2F000000}" name="Table1416" displayName="Table1416" ref="B17:J20" totalsRowShown="0">
  <autoFilter ref="B17:J20" xr:uid="{00000000-0009-0000-0100-00000F000000}"/>
  <tableColumns count="9">
    <tableColumn id="1" xr3:uid="{00000000-0010-0000-2F00-000001000000}" name="Main category"/>
    <tableColumn id="2" xr3:uid="{00000000-0010-0000-2F00-000002000000}" name="Sub category 1"/>
    <tableColumn id="3" xr3:uid="{00000000-0010-0000-2F00-000003000000}" name="Sub category2"/>
    <tableColumn id="4" xr3:uid="{00000000-0010-0000-2F00-000004000000}" name="Sub category3"/>
    <tableColumn id="5" xr3:uid="{00000000-0010-0000-2F00-000005000000}" name="Sub category4"/>
    <tableColumn id="6" xr3:uid="{00000000-0010-0000-2F00-000006000000}" name="Value" dataDxfId="22">
      <calculatedColumnFormula>G16/G17</calculatedColumnFormula>
    </tableColumn>
    <tableColumn id="7" xr3:uid="{00000000-0010-0000-2F00-000007000000}" name="Units"/>
    <tableColumn id="9" xr3:uid="{00000000-0010-0000-2F00-000009000000}" name="Source"/>
    <tableColumn id="8" xr3:uid="{00000000-0010-0000-2F00-000008000000}" name="Notes"/>
  </tableColumns>
  <tableStyleInfo name="TableStyleLight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30000000}" name="Table141622" displayName="Table141622" ref="B11:J13" totalsRowShown="0" dataDxfId="21" tableBorderDxfId="20">
  <autoFilter ref="B11:J13" xr:uid="{00000000-0009-0000-0100-000015000000}"/>
  <tableColumns count="9">
    <tableColumn id="1" xr3:uid="{00000000-0010-0000-3000-000001000000}" name="Main category" dataDxfId="19"/>
    <tableColumn id="2" xr3:uid="{00000000-0010-0000-3000-000002000000}" name="Sub category 1" dataDxfId="18"/>
    <tableColumn id="3" xr3:uid="{00000000-0010-0000-3000-000003000000}" name="Sub category2" dataDxfId="17"/>
    <tableColumn id="4" xr3:uid="{00000000-0010-0000-3000-000004000000}" name="Sub category3" dataDxfId="16"/>
    <tableColumn id="5" xr3:uid="{00000000-0010-0000-3000-000005000000}" name="Sub category4" dataDxfId="15"/>
    <tableColumn id="6" xr3:uid="{00000000-0010-0000-3000-000006000000}" name="Value" dataDxfId="14">
      <calculatedColumnFormula>#REF!^2+#REF!^2+#REF!^2+#REF!^2+#REF!^2+#REF!^2+#REF!^2+#REF!^2+#REF!^2+#REF!^2</calculatedColumnFormula>
    </tableColumn>
    <tableColumn id="7" xr3:uid="{00000000-0010-0000-3000-000007000000}" name="Units" dataDxfId="13"/>
    <tableColumn id="9" xr3:uid="{00000000-0010-0000-3000-000009000000}" name="Source" dataDxfId="12"/>
    <tableColumn id="8" xr3:uid="{00000000-0010-0000-3000-000008000000}" name="Notes" dataDxfId="11"/>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4000000}" name="Table1231" displayName="Table1231" ref="B90:I93" totalsRowShown="0">
  <autoFilter ref="B90:I93" xr:uid="{00000000-0009-0000-0100-00001E000000}"/>
  <tableColumns count="8">
    <tableColumn id="1" xr3:uid="{00000000-0010-0000-0400-000001000000}" name="Main category"/>
    <tableColumn id="2" xr3:uid="{00000000-0010-0000-0400-000002000000}" name="Sub category 1"/>
    <tableColumn id="3" xr3:uid="{00000000-0010-0000-0400-000003000000}" name="Sub category2"/>
    <tableColumn id="4" xr3:uid="{00000000-0010-0000-0400-000004000000}" name="Sub category3"/>
    <tableColumn id="5" xr3:uid="{00000000-0010-0000-0400-000005000000}" name="Sub category4"/>
    <tableColumn id="6" xr3:uid="{00000000-0010-0000-0400-000006000000}" name="Value" dataDxfId="199">
      <calculatedColumnFormula>SUM(G92:G217)</calculatedColumnFormula>
    </tableColumn>
    <tableColumn id="7" xr3:uid="{00000000-0010-0000-0400-000007000000}" name="Units"/>
    <tableColumn id="8" xr3:uid="{00000000-0010-0000-0400-000008000000}" name="Notes"/>
  </tableColumns>
  <tableStyleInfo name="TableStyleLight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31000000}" name="Table12182119" displayName="Table12182119" ref="B11:J12" totalsRowShown="0">
  <autoFilter ref="B11:J12" xr:uid="{00000000-0009-0000-0100-000012000000}"/>
  <tableColumns count="9">
    <tableColumn id="1" xr3:uid="{00000000-0010-0000-3100-000001000000}" name="Main category" dataDxfId="10"/>
    <tableColumn id="2" xr3:uid="{00000000-0010-0000-3100-000002000000}" name="Sub category 1"/>
    <tableColumn id="3" xr3:uid="{00000000-0010-0000-3100-000003000000}" name="Sub category2"/>
    <tableColumn id="4" xr3:uid="{00000000-0010-0000-3100-000004000000}" name="Sub category3"/>
    <tableColumn id="5" xr3:uid="{00000000-0010-0000-3100-000005000000}" name="Sub category4"/>
    <tableColumn id="6" xr3:uid="{00000000-0010-0000-3100-000006000000}" name="Value1" dataDxfId="9">
      <calculatedColumnFormula>'Basic data (national level)'!G34/'Basic data (national level)'!G$34</calculatedColumnFormula>
    </tableColumn>
    <tableColumn id="7" xr3:uid="{00000000-0010-0000-3100-000007000000}" name="Units"/>
    <tableColumn id="9" xr3:uid="{00000000-0010-0000-3100-000009000000}" name="Source" dataDxfId="8"/>
    <tableColumn id="8" xr3:uid="{00000000-0010-0000-3100-000008000000}" name="Notes" dataDxfId="7"/>
  </tableColumns>
  <tableStyleInfo name="TableStyleLight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32000000}" name="Table14162220" displayName="Table14162220" ref="B15:J29" totalsRowShown="0">
  <autoFilter ref="B15:J29" xr:uid="{00000000-0009-0000-0100-000013000000}"/>
  <tableColumns count="9">
    <tableColumn id="1" xr3:uid="{00000000-0010-0000-3200-000001000000}" name="Main category"/>
    <tableColumn id="2" xr3:uid="{00000000-0010-0000-3200-000002000000}" name="Sub category 1"/>
    <tableColumn id="3" xr3:uid="{00000000-0010-0000-3200-000003000000}" name="Sub category2"/>
    <tableColumn id="4" xr3:uid="{00000000-0010-0000-3200-000004000000}" name="Sub category3"/>
    <tableColumn id="5" xr3:uid="{00000000-0010-0000-3200-000005000000}" name="Sub category4"/>
    <tableColumn id="6" xr3:uid="{00000000-0010-0000-3200-000006000000}" name="Value" dataDxfId="6">
      <calculatedColumnFormula>#REF!^2+#REF!^2+#REF!^2+#REF!^2+#REF!^2+#REF!^2+#REF!^2+#REF!^2+#REF!^2+#REF!^2</calculatedColumnFormula>
    </tableColumn>
    <tableColumn id="7" xr3:uid="{00000000-0010-0000-3200-000007000000}" name="Units"/>
    <tableColumn id="9" xr3:uid="{00000000-0010-0000-3200-000009000000}" name="Source"/>
    <tableColumn id="8" xr3:uid="{00000000-0010-0000-3200-000008000000}" name="Notes"/>
  </tableColumns>
  <tableStyleInfo name="TableStyleLight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33000000}" name="Table1416222025" displayName="Table1416222025" ref="B11:J15" totalsRowShown="0">
  <autoFilter ref="B11:J15" xr:uid="{00000000-0009-0000-0100-000018000000}"/>
  <tableColumns count="9">
    <tableColumn id="1" xr3:uid="{00000000-0010-0000-3300-000001000000}" name="Main category"/>
    <tableColumn id="2" xr3:uid="{00000000-0010-0000-3300-000002000000}" name="Sub category 1"/>
    <tableColumn id="3" xr3:uid="{00000000-0010-0000-3300-000003000000}" name="Sub category 2"/>
    <tableColumn id="4" xr3:uid="{00000000-0010-0000-3300-000004000000}" name="Sub category 3"/>
    <tableColumn id="5" xr3:uid="{00000000-0010-0000-3300-000005000000}" name="Sub category 4"/>
    <tableColumn id="6" xr3:uid="{00000000-0010-0000-3300-000006000000}" name="Value" dataDxfId="5">
      <calculatedColumnFormula>#REF!^2+#REF!^2+#REF!^2+#REF!^2+#REF!^2+#REF!^2+#REF!^2+#REF!^2+#REF!^2+#REF!^2</calculatedColumnFormula>
    </tableColumn>
    <tableColumn id="7" xr3:uid="{00000000-0010-0000-3300-000007000000}" name="Units"/>
    <tableColumn id="9" xr3:uid="{00000000-0010-0000-3300-000009000000}" name="Source"/>
    <tableColumn id="8" xr3:uid="{00000000-0010-0000-3300-000008000000}" name="Notes"/>
  </tableColumns>
  <tableStyleInfo name="TableStyleLight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34000000}" name="Table141622202526" displayName="Table141622202526" ref="B18:J22" totalsRowShown="0">
  <autoFilter ref="B18:J22" xr:uid="{00000000-0009-0000-0100-000019000000}"/>
  <tableColumns count="9">
    <tableColumn id="1" xr3:uid="{00000000-0010-0000-3400-000001000000}" name="Main category"/>
    <tableColumn id="2" xr3:uid="{00000000-0010-0000-3400-000002000000}" name="Sub category 1"/>
    <tableColumn id="3" xr3:uid="{00000000-0010-0000-3400-000003000000}" name="Sub category 2"/>
    <tableColumn id="4" xr3:uid="{00000000-0010-0000-3400-000004000000}" name="Sub category 3"/>
    <tableColumn id="5" xr3:uid="{00000000-0010-0000-3400-000005000000}" name="Sub category 4"/>
    <tableColumn id="6" xr3:uid="{00000000-0010-0000-3400-000006000000}" name="Value" dataDxfId="4">
      <calculatedColumnFormula>#REF!^2+#REF!^2+#REF!^2+#REF!^2+#REF!^2+#REF!^2+#REF!^2+#REF!^2+#REF!^2+#REF!^2</calculatedColumnFormula>
    </tableColumn>
    <tableColumn id="7" xr3:uid="{00000000-0010-0000-3400-000007000000}" name="Units"/>
    <tableColumn id="9" xr3:uid="{00000000-0010-0000-3400-000009000000}" name="Source"/>
    <tableColumn id="8" xr3:uid="{00000000-0010-0000-3400-000008000000}" name="Notes"/>
  </tableColumns>
  <tableStyleInfo name="TableStyleLight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35000000}" name="Table14162220252627" displayName="Table14162220252627" ref="B25:I27" totalsRowShown="0">
  <autoFilter ref="B25:I27" xr:uid="{00000000-0009-0000-0100-00001A000000}"/>
  <tableColumns count="8">
    <tableColumn id="1" xr3:uid="{00000000-0010-0000-3500-000001000000}" name="Main category" dataDxfId="3"/>
    <tableColumn id="2" xr3:uid="{00000000-0010-0000-3500-000002000000}" name="Sub category 1"/>
    <tableColumn id="3" xr3:uid="{00000000-0010-0000-3500-000003000000}" name="Sub category 2"/>
    <tableColumn id="4" xr3:uid="{00000000-0010-0000-3500-000004000000}" name="Sub category 3"/>
    <tableColumn id="5" xr3:uid="{00000000-0010-0000-3500-000005000000}" name="Sub category 4" dataDxfId="2"/>
    <tableColumn id="6" xr3:uid="{00000000-0010-0000-3500-000006000000}" name="Value" dataDxfId="1">
      <calculatedColumnFormula>#REF!^2+#REF!^2+#REF!^2+#REF!^2+#REF!^2+#REF!^2+#REF!^2+#REF!^2+#REF!^2+#REF!^2</calculatedColumnFormula>
    </tableColumn>
    <tableColumn id="7" xr3:uid="{00000000-0010-0000-3500-000007000000}" name="Units" dataDxfId="0"/>
    <tableColumn id="8" xr3:uid="{00000000-0010-0000-3500-000008000000}" name="Notes"/>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Table16101179812" displayName="Table16101179812" ref="B3:I30" totalsRowShown="0">
  <autoFilter ref="B3:I30" xr:uid="{00000000-0009-0000-0100-00000B000000}"/>
  <tableColumns count="8">
    <tableColumn id="1" xr3:uid="{00000000-0010-0000-0500-000001000000}" name="Main category"/>
    <tableColumn id="5" xr3:uid="{00000000-0010-0000-0500-000005000000}" name="Sub category 1"/>
    <tableColumn id="4" xr3:uid="{00000000-0010-0000-0500-000004000000}" name="Sub category2"/>
    <tableColumn id="6" xr3:uid="{00000000-0010-0000-0500-000006000000}" name="Sub category3"/>
    <tableColumn id="7" xr3:uid="{00000000-0010-0000-0500-000007000000}" name="Sub category4" dataDxfId="198"/>
    <tableColumn id="2" xr3:uid="{00000000-0010-0000-0500-000002000000}" name="Value" dataDxfId="197">
      <calculatedColumnFormula>G6*G10</calculatedColumnFormula>
    </tableColumn>
    <tableColumn id="3" xr3:uid="{00000000-0010-0000-0500-000003000000}" name="Units" dataDxfId="196"/>
    <tableColumn id="8" xr3:uid="{00000000-0010-0000-0500-000008000000}" name="Notes"/>
  </tableColumns>
  <tableStyleInfo name="TableStyleLight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1610117" displayName="Table1610117" ref="B3:I43" totalsRowShown="0">
  <autoFilter ref="B3:I43" xr:uid="{00000000-0009-0000-0100-000006000000}"/>
  <tableColumns count="8">
    <tableColumn id="1" xr3:uid="{00000000-0010-0000-0600-000001000000}" name="Main category"/>
    <tableColumn id="5" xr3:uid="{00000000-0010-0000-0600-000005000000}" name="Sub category 1"/>
    <tableColumn id="4" xr3:uid="{00000000-0010-0000-0600-000004000000}" name="Sub category2"/>
    <tableColumn id="6" xr3:uid="{00000000-0010-0000-0600-000006000000}" name="Sub category3"/>
    <tableColumn id="7" xr3:uid="{00000000-0010-0000-0600-000007000000}" name="Sub category4" dataDxfId="195"/>
    <tableColumn id="2" xr3:uid="{00000000-0010-0000-0600-000002000000}" name="Value" dataDxfId="194"/>
    <tableColumn id="3" xr3:uid="{00000000-0010-0000-0600-000003000000}" name="Units" dataDxfId="193"/>
    <tableColumn id="8" xr3:uid="{00000000-0010-0000-0600-000008000000}" name="Notes" dataDxfId="192"/>
  </tableColumns>
  <tableStyleInfo name="TableStyleLight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16101179" displayName="Table16101179" ref="B46:I75" totalsRowShown="0">
  <autoFilter ref="B46:I75" xr:uid="{00000000-0009-0000-0100-000008000000}"/>
  <tableColumns count="8">
    <tableColumn id="1" xr3:uid="{00000000-0010-0000-0700-000001000000}" name="Main category"/>
    <tableColumn id="5" xr3:uid="{00000000-0010-0000-0700-000005000000}" name="Sub category 1"/>
    <tableColumn id="4" xr3:uid="{00000000-0010-0000-0700-000004000000}" name="Sub category2"/>
    <tableColumn id="6" xr3:uid="{00000000-0010-0000-0700-000006000000}" name="Sub category3"/>
    <tableColumn id="7" xr3:uid="{00000000-0010-0000-0700-000007000000}" name="Sub category4" dataDxfId="191"/>
    <tableColumn id="2" xr3:uid="{00000000-0010-0000-0700-000002000000}" name="Value" dataDxfId="190"/>
    <tableColumn id="3" xr3:uid="{00000000-0010-0000-0700-000003000000}" name="Units" dataDxfId="189"/>
    <tableColumn id="8" xr3:uid="{00000000-0010-0000-0700-000008000000}" name="Notes"/>
  </tableColumns>
  <tableStyleInfo name="TableStyleLight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8000000}" name="Table1646" displayName="Table1646" ref="B78:I111" totalsRowShown="0">
  <autoFilter ref="B78:I111" xr:uid="{00000000-0009-0000-0100-00002D000000}"/>
  <tableColumns count="8">
    <tableColumn id="1" xr3:uid="{00000000-0010-0000-0800-000001000000}" name="Main category"/>
    <tableColumn id="5" xr3:uid="{00000000-0010-0000-0800-000005000000}" name="Sub category 1"/>
    <tableColumn id="4" xr3:uid="{00000000-0010-0000-0800-000004000000}" name="Sub category2"/>
    <tableColumn id="6" xr3:uid="{00000000-0010-0000-0800-000006000000}" name="Sub category3"/>
    <tableColumn id="7" xr3:uid="{00000000-0010-0000-0800-000007000000}" name="Sub category4" dataDxfId="188"/>
    <tableColumn id="2" xr3:uid="{00000000-0010-0000-0800-000002000000}" name="Value" dataDxfId="187">
      <calculatedColumnFormula>G80+G81+G88+G89</calculatedColumnFormula>
    </tableColumn>
    <tableColumn id="3" xr3:uid="{00000000-0010-0000-0800-000003000000}" name="Units" dataDxfId="186"/>
    <tableColumn id="8" xr3:uid="{00000000-0010-0000-0800-000008000000}" name="Notes" dataDxfId="185"/>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5" Type="http://schemas.openxmlformats.org/officeDocument/2006/relationships/table" Target="../tables/table25.xml"/><Relationship Id="rId4" Type="http://schemas.openxmlformats.org/officeDocument/2006/relationships/table" Target="../tables/table24.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4" Type="http://schemas.openxmlformats.org/officeDocument/2006/relationships/table" Target="../tables/table27.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5" Type="http://schemas.openxmlformats.org/officeDocument/2006/relationships/table" Target="../tables/table29.xml"/><Relationship Id="rId4" Type="http://schemas.openxmlformats.org/officeDocument/2006/relationships/table" Target="../tables/table28.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table" Target="../tables/table33.xml"/><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6" Type="http://schemas.openxmlformats.org/officeDocument/2006/relationships/table" Target="../tables/table32.xml"/><Relationship Id="rId5" Type="http://schemas.openxmlformats.org/officeDocument/2006/relationships/table" Target="../tables/table31.xml"/><Relationship Id="rId4" Type="http://schemas.openxmlformats.org/officeDocument/2006/relationships/table" Target="../tables/table30.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5" Type="http://schemas.openxmlformats.org/officeDocument/2006/relationships/table" Target="../tables/table36.xml"/><Relationship Id="rId4" Type="http://schemas.openxmlformats.org/officeDocument/2006/relationships/table" Target="../tables/table35.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4" Type="http://schemas.openxmlformats.org/officeDocument/2006/relationships/table" Target="../tables/table37.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5" Type="http://schemas.openxmlformats.org/officeDocument/2006/relationships/table" Target="../tables/table39.xml"/><Relationship Id="rId4" Type="http://schemas.openxmlformats.org/officeDocument/2006/relationships/table" Target="../tables/table38.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vmlDrawing" Target="../drawings/vmlDrawing1.vm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3.xml"/><Relationship Id="rId3" Type="http://schemas.openxmlformats.org/officeDocument/2006/relationships/printerSettings" Target="../printerSettings/printerSettings15.bin"/><Relationship Id="rId7" Type="http://schemas.openxmlformats.org/officeDocument/2006/relationships/table" Target="../tables/table42.xml"/><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vmlDrawing" Target="../drawings/vmlDrawing2.vml"/><Relationship Id="rId9"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6" Type="http://schemas.openxmlformats.org/officeDocument/2006/relationships/comments" Target="../comments3.xml"/><Relationship Id="rId5" Type="http://schemas.openxmlformats.org/officeDocument/2006/relationships/table" Target="../tables/table44.xml"/><Relationship Id="rId4" Type="http://schemas.openxmlformats.org/officeDocument/2006/relationships/vmlDrawing" Target="../drawings/vmlDrawing3.v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4" Type="http://schemas.openxmlformats.org/officeDocument/2006/relationships/table" Target="../tables/table45.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6" Type="http://schemas.openxmlformats.org/officeDocument/2006/relationships/comments" Target="../comments4.xml"/><Relationship Id="rId5" Type="http://schemas.openxmlformats.org/officeDocument/2006/relationships/table" Target="../tables/table46.xml"/><Relationship Id="rId4" Type="http://schemas.openxmlformats.org/officeDocument/2006/relationships/vmlDrawing" Target="../drawings/vmlDrawing4.v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5" Type="http://schemas.openxmlformats.org/officeDocument/2006/relationships/table" Target="../tables/table48.xml"/><Relationship Id="rId4" Type="http://schemas.openxmlformats.org/officeDocument/2006/relationships/table" Target="../tables/table47.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4" Type="http://schemas.openxmlformats.org/officeDocument/2006/relationships/table" Target="../tables/table49.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comments" Target="../comments5.xml"/><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6" Type="http://schemas.openxmlformats.org/officeDocument/2006/relationships/table" Target="../tables/table51.xml"/><Relationship Id="rId5" Type="http://schemas.openxmlformats.org/officeDocument/2006/relationships/table" Target="../tables/table50.xml"/><Relationship Id="rId4"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6" Type="http://schemas.openxmlformats.org/officeDocument/2006/relationships/table" Target="../tables/table54.xml"/><Relationship Id="rId5" Type="http://schemas.openxmlformats.org/officeDocument/2006/relationships/table" Target="../tables/table53.xml"/><Relationship Id="rId4" Type="http://schemas.openxmlformats.org/officeDocument/2006/relationships/table" Target="../tables/table5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3" Type="http://schemas.openxmlformats.org/officeDocument/2006/relationships/hyperlink" Target="http://www.globalbioenergy.org/fileadmin/user_upload/gbep/docs/GHG_clearing_house/GBEP_Meth_Framework_V_1.pdf" TargetMode="External"/><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5" Type="http://schemas.openxmlformats.org/officeDocument/2006/relationships/table" Target="../tables/table12.xm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4" Type="http://schemas.openxmlformats.org/officeDocument/2006/relationships/table" Target="../tables/table16.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globalbioenergy.org/programmeofwork/task-force-on-sustainability/implementation-guide-for-the-gbep-sustainability-indicators/en/" TargetMode="External"/><Relationship Id="rId1" Type="http://schemas.openxmlformats.org/officeDocument/2006/relationships/hyperlink" Target="http://www.globalbioenergy.org/fileadmin/user_upload/gbep/docs/Indicators/Report_HYPERLINK_updated_CM_25-05-2017.pdf" TargetMode="External"/><Relationship Id="rId4"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4"/>
  <sheetViews>
    <sheetView tabSelected="1" workbookViewId="0">
      <selection activeCell="B7" sqref="B7"/>
    </sheetView>
  </sheetViews>
  <sheetFormatPr defaultRowHeight="14.4"/>
  <cols>
    <col min="2" max="2" width="107.21875" customWidth="1"/>
  </cols>
  <sheetData>
    <row r="1" spans="2:3" ht="15" thickBot="1"/>
    <row r="2" spans="2:3" ht="29.4" thickBot="1">
      <c r="B2" s="332" t="s">
        <v>669</v>
      </c>
    </row>
    <row r="3" spans="2:3" ht="15" thickBot="1">
      <c r="B3" s="215"/>
    </row>
    <row r="4" spans="2:3">
      <c r="B4" s="333" t="s">
        <v>765</v>
      </c>
    </row>
    <row r="5" spans="2:3" ht="43.2">
      <c r="B5" s="347" t="s">
        <v>766</v>
      </c>
    </row>
    <row r="6" spans="2:3" ht="43.2">
      <c r="B6" s="347" t="s">
        <v>775</v>
      </c>
    </row>
    <row r="7" spans="2:3" ht="43.2">
      <c r="B7" s="330" t="s">
        <v>767</v>
      </c>
    </row>
    <row r="8" spans="2:3" ht="29.4" thickBot="1">
      <c r="B8" s="221" t="s">
        <v>768</v>
      </c>
    </row>
    <row r="9" spans="2:3" ht="15" thickBot="1">
      <c r="B9" s="245"/>
    </row>
    <row r="10" spans="2:3">
      <c r="B10" s="333" t="s">
        <v>667</v>
      </c>
    </row>
    <row r="11" spans="2:3">
      <c r="B11" s="330" t="s">
        <v>673</v>
      </c>
    </row>
    <row r="12" spans="2:3" ht="28.8">
      <c r="B12" s="330" t="s">
        <v>674</v>
      </c>
    </row>
    <row r="13" spans="2:3" ht="28.8">
      <c r="B13" s="330" t="s">
        <v>675</v>
      </c>
    </row>
    <row r="14" spans="2:3" ht="43.8" thickBot="1">
      <c r="B14" s="220" t="s">
        <v>676</v>
      </c>
    </row>
    <row r="15" spans="2:3" ht="16.95" customHeight="1" thickBot="1">
      <c r="B15" s="221" t="s">
        <v>668</v>
      </c>
      <c r="C15" s="331"/>
    </row>
    <row r="16" spans="2:3">
      <c r="B16" s="215"/>
    </row>
    <row r="17" spans="2:2">
      <c r="B17" s="215"/>
    </row>
    <row r="18" spans="2:2">
      <c r="B18" s="215"/>
    </row>
    <row r="20" spans="2:2">
      <c r="B20" s="215"/>
    </row>
    <row r="21" spans="2:2">
      <c r="B21" s="215"/>
    </row>
    <row r="22" spans="2:2">
      <c r="B22" s="215"/>
    </row>
    <row r="23" spans="2:2">
      <c r="B23" s="215"/>
    </row>
    <row r="24" spans="2:2">
      <c r="B24" s="215"/>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47"/>
  <sheetViews>
    <sheetView topLeftCell="F37" workbookViewId="0">
      <selection activeCell="I45" sqref="I45"/>
    </sheetView>
  </sheetViews>
  <sheetFormatPr defaultRowHeight="14.4"/>
  <cols>
    <col min="2" max="2" width="77" customWidth="1"/>
    <col min="3" max="3" width="24.109375" customWidth="1"/>
    <col min="4" max="4" width="14.88671875" customWidth="1"/>
    <col min="5" max="5" width="42.44140625" bestFit="1" customWidth="1"/>
    <col min="6" max="6" width="14.88671875" customWidth="1"/>
    <col min="9" max="9" width="10.109375" bestFit="1" customWidth="1"/>
    <col min="10" max="10" width="141.109375" bestFit="1" customWidth="1"/>
  </cols>
  <sheetData>
    <row r="1" spans="2:10" ht="21.6" thickBot="1">
      <c r="B1" s="334" t="s">
        <v>398</v>
      </c>
    </row>
    <row r="2" spans="2:10" ht="15" thickBot="1">
      <c r="B2" s="218" t="s">
        <v>448</v>
      </c>
      <c r="C2" s="226" t="s">
        <v>451</v>
      </c>
      <c r="E2" s="218" t="s">
        <v>456</v>
      </c>
      <c r="F2" s="226"/>
    </row>
    <row r="3" spans="2:10" ht="72.599999999999994" customHeight="1" thickTop="1">
      <c r="B3" s="231" t="s">
        <v>462</v>
      </c>
      <c r="C3" s="379" t="s">
        <v>465</v>
      </c>
      <c r="E3" s="224" t="s">
        <v>452</v>
      </c>
      <c r="F3" s="219" t="s">
        <v>466</v>
      </c>
    </row>
    <row r="4" spans="2:10" ht="29.4" thickBot="1">
      <c r="B4" s="231" t="s">
        <v>463</v>
      </c>
      <c r="C4" s="359"/>
      <c r="E4" s="225" t="s">
        <v>453</v>
      </c>
      <c r="F4" s="217" t="s">
        <v>467</v>
      </c>
    </row>
    <row r="5" spans="2:10" ht="64.2" customHeight="1" thickBot="1">
      <c r="B5" s="232" t="s">
        <v>464</v>
      </c>
      <c r="C5" s="361"/>
    </row>
    <row r="6" spans="2:10" ht="15" thickBot="1">
      <c r="B6" s="66"/>
    </row>
    <row r="7" spans="2:10" ht="15" thickBot="1">
      <c r="B7" s="356" t="s">
        <v>483</v>
      </c>
      <c r="C7" s="357"/>
    </row>
    <row r="8" spans="2:10" ht="15" thickTop="1">
      <c r="B8" s="366"/>
      <c r="C8" s="367"/>
    </row>
    <row r="9" spans="2:10" ht="15" thickBot="1">
      <c r="B9" s="368"/>
      <c r="C9" s="369"/>
    </row>
    <row r="10" spans="2:10">
      <c r="B10" s="66"/>
    </row>
    <row r="11" spans="2:10" ht="15" thickBot="1">
      <c r="B11" s="66" t="s">
        <v>399</v>
      </c>
    </row>
    <row r="12" spans="2:10">
      <c r="B12" s="75" t="s">
        <v>43</v>
      </c>
      <c r="C12" s="75" t="s">
        <v>25</v>
      </c>
      <c r="D12" s="75" t="s">
        <v>26</v>
      </c>
      <c r="E12" s="75" t="s">
        <v>27</v>
      </c>
      <c r="F12" s="75" t="s">
        <v>28</v>
      </c>
      <c r="G12" s="249" t="s">
        <v>3</v>
      </c>
      <c r="H12" s="75" t="s">
        <v>2</v>
      </c>
      <c r="I12" s="75" t="s">
        <v>771</v>
      </c>
      <c r="J12" s="75" t="s">
        <v>67</v>
      </c>
    </row>
    <row r="13" spans="2:10">
      <c r="B13" s="1" t="s">
        <v>372</v>
      </c>
      <c r="C13" s="1"/>
      <c r="D13" s="1"/>
      <c r="E13" s="1"/>
      <c r="F13" s="1"/>
      <c r="G13" s="104"/>
      <c r="H13" s="1" t="s">
        <v>375</v>
      </c>
      <c r="I13" s="1"/>
      <c r="J13" s="1" t="s">
        <v>378</v>
      </c>
    </row>
    <row r="14" spans="2:10">
      <c r="B14" s="1" t="s">
        <v>374</v>
      </c>
      <c r="C14" s="1"/>
      <c r="D14" s="1"/>
      <c r="E14" s="1"/>
      <c r="F14" s="1"/>
      <c r="G14" s="104"/>
      <c r="H14" s="1" t="s">
        <v>376</v>
      </c>
      <c r="I14" s="1"/>
      <c r="J14" s="1"/>
    </row>
    <row r="15" spans="2:10">
      <c r="B15" s="214" t="s">
        <v>377</v>
      </c>
      <c r="C15" s="214"/>
      <c r="D15" s="214"/>
      <c r="E15" s="214"/>
      <c r="F15" s="214"/>
      <c r="G15" s="104"/>
      <c r="H15" s="1" t="s">
        <v>376</v>
      </c>
      <c r="I15" s="1"/>
      <c r="J15" s="1"/>
    </row>
    <row r="16" spans="2:10" ht="15" thickBot="1">
      <c r="B16" s="214" t="s">
        <v>373</v>
      </c>
      <c r="C16" s="214"/>
      <c r="D16" s="214"/>
      <c r="E16" s="214"/>
      <c r="F16" s="214"/>
      <c r="G16" s="337" t="e">
        <f>G15/G14</f>
        <v>#DIV/0!</v>
      </c>
      <c r="H16" s="1" t="s">
        <v>144</v>
      </c>
      <c r="I16" s="1"/>
      <c r="J16" s="1"/>
    </row>
    <row r="18" spans="2:10" ht="15" thickBot="1">
      <c r="B18" s="66" t="s">
        <v>400</v>
      </c>
    </row>
    <row r="19" spans="2:10">
      <c r="B19" s="75" t="s">
        <v>43</v>
      </c>
      <c r="C19" s="75" t="s">
        <v>25</v>
      </c>
      <c r="D19" s="75" t="s">
        <v>26</v>
      </c>
      <c r="E19" s="75" t="s">
        <v>27</v>
      </c>
      <c r="F19" s="75" t="s">
        <v>28</v>
      </c>
      <c r="G19" s="249" t="s">
        <v>3</v>
      </c>
      <c r="H19" s="75" t="s">
        <v>2</v>
      </c>
      <c r="I19" s="75" t="s">
        <v>771</v>
      </c>
      <c r="J19" s="75" t="s">
        <v>67</v>
      </c>
    </row>
    <row r="20" spans="2:10">
      <c r="B20" s="1" t="s">
        <v>379</v>
      </c>
      <c r="C20" s="1"/>
      <c r="D20" s="1"/>
      <c r="E20" s="1"/>
      <c r="F20" s="1"/>
      <c r="G20" s="155">
        <f>'Basic data (bioenergy pathway)'!G4</f>
        <v>0</v>
      </c>
      <c r="H20" s="1" t="s">
        <v>376</v>
      </c>
      <c r="I20" s="1"/>
      <c r="J20" s="1" t="s">
        <v>393</v>
      </c>
    </row>
    <row r="21" spans="2:10">
      <c r="B21" s="180" t="s">
        <v>380</v>
      </c>
      <c r="C21" s="4"/>
      <c r="D21" s="4"/>
      <c r="E21" s="4"/>
      <c r="F21" s="4"/>
      <c r="G21" s="155">
        <f>SUM(G22,G25,G28)</f>
        <v>0</v>
      </c>
      <c r="H21" s="4" t="s">
        <v>376</v>
      </c>
      <c r="I21" s="4"/>
      <c r="J21" s="4"/>
    </row>
    <row r="22" spans="2:10">
      <c r="C22" s="3" t="s">
        <v>381</v>
      </c>
      <c r="D22" s="4"/>
      <c r="E22" s="4"/>
      <c r="F22" s="4"/>
      <c r="G22" s="155">
        <f>SUM(G23:G24)</f>
        <v>0</v>
      </c>
      <c r="H22" s="4" t="s">
        <v>376</v>
      </c>
      <c r="I22" s="4"/>
      <c r="J22" s="4" t="s">
        <v>384</v>
      </c>
    </row>
    <row r="23" spans="2:10">
      <c r="B23" s="1"/>
      <c r="C23" s="5"/>
      <c r="D23" s="3" t="s">
        <v>387</v>
      </c>
      <c r="E23" s="4"/>
      <c r="F23" s="4"/>
      <c r="G23" s="107"/>
      <c r="H23" s="4" t="s">
        <v>376</v>
      </c>
      <c r="I23" s="4"/>
      <c r="J23" s="4"/>
    </row>
    <row r="24" spans="2:10">
      <c r="B24" s="1"/>
      <c r="C24" s="5"/>
      <c r="D24" s="6" t="s">
        <v>388</v>
      </c>
      <c r="E24" s="1"/>
      <c r="F24" s="1"/>
      <c r="G24" s="104"/>
      <c r="H24" s="1" t="s">
        <v>376</v>
      </c>
      <c r="I24" s="1"/>
      <c r="J24" s="1" t="s">
        <v>477</v>
      </c>
    </row>
    <row r="25" spans="2:10">
      <c r="B25" s="1"/>
      <c r="C25" s="3" t="s">
        <v>382</v>
      </c>
      <c r="D25" s="4"/>
      <c r="E25" s="4"/>
      <c r="F25" s="4"/>
      <c r="G25" s="155">
        <f>SUM(G26:G27)</f>
        <v>0</v>
      </c>
      <c r="H25" s="4" t="s">
        <v>376</v>
      </c>
      <c r="I25" s="4"/>
      <c r="J25" s="4" t="s">
        <v>385</v>
      </c>
    </row>
    <row r="26" spans="2:10">
      <c r="B26" s="1"/>
      <c r="C26" s="5"/>
      <c r="D26" s="3" t="s">
        <v>389</v>
      </c>
      <c r="E26" s="4"/>
      <c r="F26" s="4"/>
      <c r="G26" s="107"/>
      <c r="H26" s="4" t="s">
        <v>376</v>
      </c>
      <c r="I26" s="4"/>
      <c r="J26" s="4"/>
    </row>
    <row r="27" spans="2:10">
      <c r="B27" s="1"/>
      <c r="C27" s="5"/>
      <c r="D27" s="6" t="s">
        <v>390</v>
      </c>
      <c r="E27" s="1"/>
      <c r="F27" s="1"/>
      <c r="G27" s="104"/>
      <c r="H27" s="1" t="s">
        <v>376</v>
      </c>
      <c r="I27" s="1"/>
      <c r="J27" s="1" t="s">
        <v>477</v>
      </c>
    </row>
    <row r="28" spans="2:10">
      <c r="B28" s="1"/>
      <c r="C28" s="3" t="s">
        <v>383</v>
      </c>
      <c r="D28" s="4"/>
      <c r="E28" s="4"/>
      <c r="F28" s="4"/>
      <c r="G28" s="155">
        <f>SUM(G29:G30)</f>
        <v>0</v>
      </c>
      <c r="H28" s="4" t="s">
        <v>376</v>
      </c>
      <c r="I28" s="4"/>
      <c r="J28" s="4" t="s">
        <v>386</v>
      </c>
    </row>
    <row r="29" spans="2:10">
      <c r="B29" s="1"/>
      <c r="C29" s="5"/>
      <c r="D29" s="3" t="s">
        <v>391</v>
      </c>
      <c r="E29" s="4"/>
      <c r="F29" s="4"/>
      <c r="G29" s="107"/>
      <c r="H29" s="4" t="s">
        <v>376</v>
      </c>
      <c r="I29" s="4"/>
      <c r="J29" s="4"/>
    </row>
    <row r="30" spans="2:10">
      <c r="B30" s="1"/>
      <c r="C30" s="5"/>
      <c r="D30" s="5" t="s">
        <v>392</v>
      </c>
      <c r="E30" s="1"/>
      <c r="F30" s="1"/>
      <c r="G30" s="104"/>
      <c r="H30" s="1" t="s">
        <v>376</v>
      </c>
      <c r="I30" s="1"/>
      <c r="J30" s="1" t="s">
        <v>477</v>
      </c>
    </row>
    <row r="31" spans="2:10">
      <c r="B31" s="180" t="s">
        <v>394</v>
      </c>
      <c r="C31" s="4"/>
      <c r="D31" s="4"/>
      <c r="E31" s="4"/>
      <c r="F31" s="4"/>
      <c r="G31" s="254" t="e">
        <f>G21/G20</f>
        <v>#DIV/0!</v>
      </c>
      <c r="H31" s="4" t="s">
        <v>144</v>
      </c>
      <c r="I31" s="4"/>
      <c r="J31" s="4"/>
    </row>
    <row r="32" spans="2:10">
      <c r="C32" s="3" t="s">
        <v>381</v>
      </c>
      <c r="D32" s="4"/>
      <c r="E32" s="4"/>
      <c r="F32" s="4"/>
      <c r="G32" s="253" t="e">
        <f>G22/$G$20</f>
        <v>#DIV/0!</v>
      </c>
      <c r="H32" s="4" t="s">
        <v>144</v>
      </c>
      <c r="I32" s="4"/>
      <c r="J32" s="4"/>
    </row>
    <row r="33" spans="2:10">
      <c r="B33" s="1"/>
      <c r="C33" s="5"/>
      <c r="D33" s="3" t="s">
        <v>387</v>
      </c>
      <c r="E33" s="4"/>
      <c r="F33" s="4"/>
      <c r="G33" s="252" t="e">
        <f t="shared" ref="G33:G40" si="0">G23/$G$20</f>
        <v>#DIV/0!</v>
      </c>
      <c r="H33" s="4" t="s">
        <v>144</v>
      </c>
      <c r="I33" s="4"/>
      <c r="J33" s="4"/>
    </row>
    <row r="34" spans="2:10">
      <c r="B34" s="1"/>
      <c r="C34" s="5"/>
      <c r="D34" s="6" t="s">
        <v>388</v>
      </c>
      <c r="E34" s="1"/>
      <c r="F34" s="1"/>
      <c r="G34" s="156" t="e">
        <f t="shared" si="0"/>
        <v>#DIV/0!</v>
      </c>
      <c r="H34" s="1" t="s">
        <v>144</v>
      </c>
      <c r="I34" s="1"/>
      <c r="J34" s="1" t="s">
        <v>477</v>
      </c>
    </row>
    <row r="35" spans="2:10">
      <c r="B35" s="1"/>
      <c r="C35" s="3" t="s">
        <v>382</v>
      </c>
      <c r="D35" s="4"/>
      <c r="E35" s="4"/>
      <c r="F35" s="4"/>
      <c r="G35" s="252" t="e">
        <f t="shared" si="0"/>
        <v>#DIV/0!</v>
      </c>
      <c r="H35" s="4" t="s">
        <v>144</v>
      </c>
      <c r="I35" s="4"/>
      <c r="J35" s="4"/>
    </row>
    <row r="36" spans="2:10">
      <c r="B36" s="1"/>
      <c r="C36" s="5"/>
      <c r="D36" s="3" t="s">
        <v>389</v>
      </c>
      <c r="E36" s="4"/>
      <c r="F36" s="4"/>
      <c r="G36" s="252" t="e">
        <f t="shared" si="0"/>
        <v>#DIV/0!</v>
      </c>
      <c r="H36" s="4" t="s">
        <v>144</v>
      </c>
      <c r="I36" s="4"/>
      <c r="J36" s="4"/>
    </row>
    <row r="37" spans="2:10">
      <c r="B37" s="1"/>
      <c r="C37" s="5"/>
      <c r="D37" s="6" t="s">
        <v>390</v>
      </c>
      <c r="E37" s="1"/>
      <c r="F37" s="1"/>
      <c r="G37" s="156" t="e">
        <f t="shared" si="0"/>
        <v>#DIV/0!</v>
      </c>
      <c r="H37" s="1" t="s">
        <v>144</v>
      </c>
      <c r="I37" s="1"/>
      <c r="J37" s="1" t="s">
        <v>477</v>
      </c>
    </row>
    <row r="38" spans="2:10">
      <c r="B38" s="1"/>
      <c r="C38" s="3" t="s">
        <v>383</v>
      </c>
      <c r="D38" s="4"/>
      <c r="E38" s="4"/>
      <c r="F38" s="4"/>
      <c r="G38" s="252" t="e">
        <f t="shared" si="0"/>
        <v>#DIV/0!</v>
      </c>
      <c r="H38" s="4" t="s">
        <v>144</v>
      </c>
      <c r="I38" s="4"/>
      <c r="J38" s="4"/>
    </row>
    <row r="39" spans="2:10">
      <c r="B39" s="1"/>
      <c r="C39" s="5"/>
      <c r="D39" s="3" t="s">
        <v>391</v>
      </c>
      <c r="E39" s="4"/>
      <c r="F39" s="4"/>
      <c r="G39" s="252" t="e">
        <f t="shared" si="0"/>
        <v>#DIV/0!</v>
      </c>
      <c r="H39" s="4" t="s">
        <v>144</v>
      </c>
      <c r="I39" s="4"/>
      <c r="J39" s="4"/>
    </row>
    <row r="40" spans="2:10" ht="15" thickBot="1">
      <c r="B40" s="1"/>
      <c r="C40" s="5"/>
      <c r="D40" s="5" t="s">
        <v>392</v>
      </c>
      <c r="E40" s="1"/>
      <c r="F40" s="1"/>
      <c r="G40" s="250" t="e">
        <f t="shared" si="0"/>
        <v>#DIV/0!</v>
      </c>
      <c r="H40" s="1" t="s">
        <v>144</v>
      </c>
      <c r="I40" s="1"/>
      <c r="J40" s="1" t="s">
        <v>477</v>
      </c>
    </row>
    <row r="43" spans="2:10" ht="15" thickBot="1">
      <c r="B43" s="66" t="s">
        <v>401</v>
      </c>
    </row>
    <row r="44" spans="2:10">
      <c r="B44" s="75" t="s">
        <v>43</v>
      </c>
      <c r="C44" s="75" t="s">
        <v>25</v>
      </c>
      <c r="D44" s="75" t="s">
        <v>26</v>
      </c>
      <c r="E44" s="75" t="s">
        <v>27</v>
      </c>
      <c r="F44" s="75" t="s">
        <v>28</v>
      </c>
      <c r="G44" s="249" t="s">
        <v>3</v>
      </c>
      <c r="H44" s="75" t="s">
        <v>2</v>
      </c>
      <c r="I44" s="75" t="s">
        <v>771</v>
      </c>
      <c r="J44" s="75" t="s">
        <v>67</v>
      </c>
    </row>
    <row r="45" spans="2:10">
      <c r="B45" s="244" t="s">
        <v>379</v>
      </c>
      <c r="C45" s="244"/>
      <c r="D45" s="244"/>
      <c r="E45" s="244"/>
      <c r="F45" s="244"/>
      <c r="G45" s="155">
        <f>'Basic data (bioenergy pathway)'!G4</f>
        <v>0</v>
      </c>
      <c r="H45" s="244" t="s">
        <v>376</v>
      </c>
      <c r="I45" s="244"/>
      <c r="J45" s="244" t="s">
        <v>393</v>
      </c>
    </row>
    <row r="46" spans="2:10">
      <c r="B46" s="177" t="s">
        <v>396</v>
      </c>
      <c r="C46" s="1"/>
      <c r="D46" s="1"/>
      <c r="E46" s="1"/>
      <c r="F46" s="1"/>
      <c r="G46" s="104"/>
      <c r="H46" s="1" t="s">
        <v>376</v>
      </c>
      <c r="I46" s="1"/>
      <c r="J46" s="1" t="s">
        <v>397</v>
      </c>
    </row>
    <row r="47" spans="2:10" ht="15" thickBot="1">
      <c r="B47" s="177" t="s">
        <v>395</v>
      </c>
      <c r="C47" s="1"/>
      <c r="D47" s="1"/>
      <c r="E47" s="1"/>
      <c r="F47" s="1"/>
      <c r="G47" s="255" t="e">
        <f>G46/G45</f>
        <v>#DIV/0!</v>
      </c>
      <c r="H47" s="1" t="s">
        <v>144</v>
      </c>
      <c r="I47" s="1"/>
      <c r="J47" s="1"/>
    </row>
  </sheetData>
  <mergeCells count="3">
    <mergeCell ref="C3:C5"/>
    <mergeCell ref="B7:C7"/>
    <mergeCell ref="B8:C9"/>
  </mergeCells>
  <phoneticPr fontId="2"/>
  <hyperlinks>
    <hyperlink ref="E3" r:id="rId1" xr:uid="{00000000-0004-0000-0900-000000000000}"/>
    <hyperlink ref="E4" r:id="rId2" xr:uid="{00000000-0004-0000-0900-000001000000}"/>
  </hyperlinks>
  <pageMargins left="0.7" right="0.7" top="0.75" bottom="0.75" header="0.3" footer="0.3"/>
  <pageSetup paperSize="9" orientation="portrait" r:id="rId3"/>
  <tableParts count="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63"/>
  <sheetViews>
    <sheetView topLeftCell="D52" workbookViewId="0">
      <selection activeCell="I37" sqref="I37"/>
    </sheetView>
  </sheetViews>
  <sheetFormatPr defaultRowHeight="14.4"/>
  <cols>
    <col min="2" max="2" width="65.77734375" customWidth="1"/>
    <col min="3" max="3" width="20.6640625" customWidth="1"/>
    <col min="4" max="4" width="14.88671875" customWidth="1"/>
    <col min="5" max="5" width="22.6640625" bestFit="1" customWidth="1"/>
    <col min="6" max="6" width="14.88671875" customWidth="1"/>
    <col min="9" max="9" width="10.109375" bestFit="1" customWidth="1"/>
    <col min="10" max="10" width="88.88671875" bestFit="1" customWidth="1"/>
  </cols>
  <sheetData>
    <row r="1" spans="2:10" ht="21.6" thickBot="1">
      <c r="B1" s="334" t="s">
        <v>402</v>
      </c>
    </row>
    <row r="2" spans="2:10" ht="15" thickBot="1">
      <c r="B2" s="218" t="s">
        <v>448</v>
      </c>
      <c r="C2" s="226" t="s">
        <v>451</v>
      </c>
      <c r="E2" s="356" t="s">
        <v>456</v>
      </c>
      <c r="F2" s="357"/>
    </row>
    <row r="3" spans="2:10" ht="29.4" customHeight="1" thickTop="1">
      <c r="B3" s="229" t="s">
        <v>468</v>
      </c>
      <c r="C3" s="242" t="s">
        <v>472</v>
      </c>
      <c r="E3" s="224" t="s">
        <v>452</v>
      </c>
      <c r="F3" s="219" t="s">
        <v>475</v>
      </c>
    </row>
    <row r="4" spans="2:10" ht="29.4" thickBot="1">
      <c r="B4" s="237" t="s">
        <v>469</v>
      </c>
      <c r="C4" s="243" t="s">
        <v>472</v>
      </c>
      <c r="E4" s="225" t="s">
        <v>453</v>
      </c>
      <c r="F4" s="217" t="s">
        <v>476</v>
      </c>
    </row>
    <row r="5" spans="2:10" ht="28.8">
      <c r="B5" s="238" t="s">
        <v>470</v>
      </c>
      <c r="C5" s="239" t="s">
        <v>473</v>
      </c>
    </row>
    <row r="6" spans="2:10" ht="72.599999999999994" thickBot="1">
      <c r="B6" s="240" t="s">
        <v>471</v>
      </c>
      <c r="C6" s="241" t="s">
        <v>474</v>
      </c>
    </row>
    <row r="7" spans="2:10" ht="15" thickBot="1">
      <c r="B7" s="245"/>
      <c r="C7" s="235"/>
    </row>
    <row r="8" spans="2:10" ht="15" thickBot="1">
      <c r="B8" s="259" t="s">
        <v>483</v>
      </c>
      <c r="C8" s="235"/>
    </row>
    <row r="9" spans="2:10" ht="15" thickTop="1">
      <c r="B9" s="380"/>
      <c r="C9" s="235"/>
    </row>
    <row r="10" spans="2:10" ht="15" thickBot="1">
      <c r="B10" s="381"/>
      <c r="C10" s="235"/>
    </row>
    <row r="11" spans="2:10">
      <c r="B11" s="235"/>
      <c r="C11" s="235"/>
    </row>
    <row r="12" spans="2:10" ht="15" thickBot="1">
      <c r="B12" s="66" t="s">
        <v>403</v>
      </c>
    </row>
    <row r="13" spans="2:10">
      <c r="B13" s="65" t="s">
        <v>43</v>
      </c>
      <c r="C13" s="75" t="s">
        <v>25</v>
      </c>
      <c r="D13" s="75" t="s">
        <v>26</v>
      </c>
      <c r="E13" s="75" t="s">
        <v>27</v>
      </c>
      <c r="F13" s="75" t="s">
        <v>28</v>
      </c>
      <c r="G13" s="249" t="s">
        <v>3</v>
      </c>
      <c r="H13" s="75" t="s">
        <v>2</v>
      </c>
      <c r="I13" s="75" t="s">
        <v>769</v>
      </c>
      <c r="J13" s="75" t="s">
        <v>67</v>
      </c>
    </row>
    <row r="14" spans="2:10">
      <c r="B14" s="177" t="s">
        <v>379</v>
      </c>
      <c r="C14" s="1"/>
      <c r="D14" s="1"/>
      <c r="E14" s="1"/>
      <c r="F14" s="1"/>
      <c r="G14" s="156">
        <f>Table1610117[[#This Row],[Value]]</f>
        <v>0</v>
      </c>
      <c r="H14" s="244" t="s">
        <v>376</v>
      </c>
      <c r="I14" s="244"/>
      <c r="J14" s="244" t="s">
        <v>393</v>
      </c>
    </row>
    <row r="15" spans="2:10">
      <c r="B15" s="1" t="s">
        <v>405</v>
      </c>
      <c r="C15" s="1"/>
      <c r="D15" s="1"/>
      <c r="E15" s="1"/>
      <c r="F15" s="1"/>
      <c r="G15" s="104"/>
      <c r="H15" s="1" t="s">
        <v>376</v>
      </c>
      <c r="I15" s="1"/>
      <c r="J15" s="1"/>
    </row>
    <row r="16" spans="2:10">
      <c r="B16" s="1" t="s">
        <v>406</v>
      </c>
      <c r="C16" s="1"/>
      <c r="D16" s="1"/>
      <c r="E16" s="1"/>
      <c r="F16" s="1"/>
      <c r="G16" s="104"/>
      <c r="H16" s="1" t="s">
        <v>376</v>
      </c>
      <c r="I16" s="1"/>
      <c r="J16" s="1"/>
    </row>
    <row r="17" spans="2:10">
      <c r="B17" s="1" t="s">
        <v>410</v>
      </c>
      <c r="C17" s="1"/>
      <c r="D17" s="1"/>
      <c r="E17" s="1"/>
      <c r="F17" s="1"/>
      <c r="G17" s="104"/>
      <c r="H17" s="1" t="s">
        <v>376</v>
      </c>
      <c r="I17" s="1"/>
      <c r="J17" s="1"/>
    </row>
    <row r="18" spans="2:10">
      <c r="B18" s="177" t="s">
        <v>408</v>
      </c>
      <c r="C18" s="1"/>
      <c r="D18" s="1"/>
      <c r="E18" s="1"/>
      <c r="F18" s="1"/>
      <c r="G18" s="156" t="e">
        <f>G14/G15</f>
        <v>#DIV/0!</v>
      </c>
      <c r="H18" s="1" t="s">
        <v>144</v>
      </c>
      <c r="I18" s="1"/>
      <c r="J18" s="1"/>
    </row>
    <row r="19" spans="2:10">
      <c r="B19" s="177" t="s">
        <v>411</v>
      </c>
      <c r="C19" s="1"/>
      <c r="D19" s="1"/>
      <c r="E19" s="1"/>
      <c r="F19" s="1"/>
      <c r="G19" s="156" t="e">
        <f>G14/G16</f>
        <v>#DIV/0!</v>
      </c>
      <c r="H19" s="1" t="s">
        <v>144</v>
      </c>
      <c r="I19" s="1"/>
      <c r="J19" s="1"/>
    </row>
    <row r="20" spans="2:10" ht="15" thickBot="1">
      <c r="B20" s="177" t="s">
        <v>412</v>
      </c>
      <c r="C20" s="1"/>
      <c r="D20" s="1"/>
      <c r="E20" s="1"/>
      <c r="F20" s="1"/>
      <c r="G20" s="250" t="e">
        <f>G14/G17</f>
        <v>#DIV/0!</v>
      </c>
      <c r="H20" s="1" t="s">
        <v>144</v>
      </c>
      <c r="I20" s="1"/>
      <c r="J20" s="1" t="s">
        <v>407</v>
      </c>
    </row>
    <row r="22" spans="2:10" ht="15" thickBot="1">
      <c r="B22" s="66" t="s">
        <v>409</v>
      </c>
    </row>
    <row r="23" spans="2:10">
      <c r="B23" s="75" t="s">
        <v>43</v>
      </c>
      <c r="C23" s="75" t="s">
        <v>25</v>
      </c>
      <c r="D23" s="75" t="s">
        <v>26</v>
      </c>
      <c r="E23" s="75" t="s">
        <v>27</v>
      </c>
      <c r="F23" s="75" t="s">
        <v>28</v>
      </c>
      <c r="G23" s="249" t="s">
        <v>3</v>
      </c>
      <c r="H23" s="75" t="s">
        <v>2</v>
      </c>
      <c r="I23" s="75" t="s">
        <v>769</v>
      </c>
      <c r="J23" s="75" t="s">
        <v>67</v>
      </c>
    </row>
    <row r="24" spans="2:10">
      <c r="B24" s="1" t="s">
        <v>417</v>
      </c>
      <c r="C24" s="1"/>
      <c r="D24" s="1"/>
      <c r="E24" s="1"/>
      <c r="F24" s="1"/>
      <c r="G24" s="155">
        <f>'Basic data (bioenergy pathway)'!G6</f>
        <v>0</v>
      </c>
      <c r="H24" s="1" t="s">
        <v>20</v>
      </c>
      <c r="I24" s="1"/>
      <c r="J24" s="1" t="s">
        <v>65</v>
      </c>
    </row>
    <row r="25" spans="2:10">
      <c r="B25" s="1"/>
      <c r="C25" s="3" t="s">
        <v>413</v>
      </c>
      <c r="D25" s="4"/>
      <c r="E25" s="4"/>
      <c r="F25" s="4"/>
      <c r="G25" s="107"/>
      <c r="H25" s="4" t="s">
        <v>20</v>
      </c>
      <c r="I25" s="4"/>
      <c r="J25" s="4"/>
    </row>
    <row r="26" spans="2:10">
      <c r="B26" s="1"/>
      <c r="C26" s="5" t="s">
        <v>414</v>
      </c>
      <c r="D26" s="1"/>
      <c r="E26" s="1"/>
      <c r="F26" s="1"/>
      <c r="G26" s="104"/>
      <c r="H26" s="1" t="s">
        <v>20</v>
      </c>
      <c r="I26" s="1"/>
      <c r="J26" s="1"/>
    </row>
    <row r="27" spans="2:10">
      <c r="B27" s="1"/>
      <c r="C27" s="5" t="s">
        <v>415</v>
      </c>
      <c r="D27" s="1"/>
      <c r="E27" s="1"/>
      <c r="F27" s="1"/>
      <c r="G27" s="104"/>
      <c r="H27" s="1" t="s">
        <v>20</v>
      </c>
      <c r="I27" s="1"/>
      <c r="J27" s="1"/>
    </row>
    <row r="28" spans="2:10">
      <c r="B28" s="1"/>
      <c r="C28" s="6" t="s">
        <v>416</v>
      </c>
      <c r="D28" s="1"/>
      <c r="E28" s="1"/>
      <c r="F28" s="1"/>
      <c r="G28" s="104"/>
      <c r="H28" s="1" t="s">
        <v>20</v>
      </c>
      <c r="I28" s="1"/>
      <c r="J28" s="1"/>
    </row>
    <row r="29" spans="2:10">
      <c r="B29" s="180" t="s">
        <v>422</v>
      </c>
      <c r="C29" s="4"/>
      <c r="D29" s="4"/>
      <c r="E29" s="4"/>
      <c r="F29" s="4"/>
      <c r="G29" s="116" t="s">
        <v>76</v>
      </c>
      <c r="H29" s="4"/>
      <c r="I29" s="4"/>
      <c r="J29" s="4"/>
    </row>
    <row r="30" spans="2:10">
      <c r="B30" s="1"/>
      <c r="C30" s="247" t="s">
        <v>418</v>
      </c>
      <c r="D30" s="4"/>
      <c r="E30" s="4"/>
      <c r="F30" s="4"/>
      <c r="G30" s="252" t="e">
        <f>G25/$G$24</f>
        <v>#DIV/0!</v>
      </c>
      <c r="H30" s="4" t="s">
        <v>144</v>
      </c>
      <c r="I30" s="4"/>
      <c r="J30" s="4"/>
    </row>
    <row r="31" spans="2:10">
      <c r="B31" s="1"/>
      <c r="C31" s="248" t="s">
        <v>419</v>
      </c>
      <c r="D31" s="1"/>
      <c r="E31" s="1"/>
      <c r="F31" s="1"/>
      <c r="G31" s="156" t="e">
        <f t="shared" ref="G31:G33" si="0">G26/$G$24</f>
        <v>#DIV/0!</v>
      </c>
      <c r="H31" s="1" t="s">
        <v>144</v>
      </c>
      <c r="I31" s="1"/>
      <c r="J31" s="1"/>
    </row>
    <row r="32" spans="2:10">
      <c r="B32" s="1"/>
      <c r="C32" s="248" t="s">
        <v>420</v>
      </c>
      <c r="D32" s="1"/>
      <c r="E32" s="1"/>
      <c r="F32" s="1"/>
      <c r="G32" s="156" t="e">
        <f t="shared" si="0"/>
        <v>#DIV/0!</v>
      </c>
      <c r="H32" s="1" t="s">
        <v>144</v>
      </c>
      <c r="I32" s="1"/>
      <c r="J32" s="1"/>
    </row>
    <row r="33" spans="2:10" ht="15" thickBot="1">
      <c r="B33" s="1"/>
      <c r="C33" s="248" t="s">
        <v>421</v>
      </c>
      <c r="D33" s="1"/>
      <c r="E33" s="1"/>
      <c r="F33" s="1"/>
      <c r="G33" s="250" t="e">
        <f t="shared" si="0"/>
        <v>#DIV/0!</v>
      </c>
      <c r="H33" s="1" t="s">
        <v>144</v>
      </c>
      <c r="I33" s="1"/>
      <c r="J33" s="1"/>
    </row>
    <row r="35" spans="2:10" ht="15" thickBot="1">
      <c r="B35" s="66" t="s">
        <v>423</v>
      </c>
    </row>
    <row r="36" spans="2:10">
      <c r="B36" s="75" t="s">
        <v>43</v>
      </c>
      <c r="C36" s="75" t="s">
        <v>25</v>
      </c>
      <c r="D36" s="75" t="s">
        <v>26</v>
      </c>
      <c r="E36" s="75" t="s">
        <v>27</v>
      </c>
      <c r="F36" s="75" t="s">
        <v>28</v>
      </c>
      <c r="G36" s="249" t="s">
        <v>3</v>
      </c>
      <c r="H36" s="75" t="s">
        <v>2</v>
      </c>
      <c r="I36" s="75" t="s">
        <v>771</v>
      </c>
      <c r="J36" s="75" t="s">
        <v>67</v>
      </c>
    </row>
    <row r="37" spans="2:10">
      <c r="B37" s="245" t="s">
        <v>433</v>
      </c>
      <c r="C37" s="1"/>
      <c r="D37" s="1"/>
      <c r="E37" s="1"/>
      <c r="F37" s="1"/>
      <c r="G37" s="115" t="s">
        <v>76</v>
      </c>
      <c r="H37" s="1"/>
      <c r="I37" s="1"/>
      <c r="J37" s="1"/>
    </row>
    <row r="38" spans="2:10">
      <c r="B38" s="245"/>
      <c r="C38" s="3" t="s">
        <v>424</v>
      </c>
      <c r="D38" s="4"/>
      <c r="E38" s="4"/>
      <c r="F38" s="4"/>
      <c r="G38" s="107"/>
      <c r="H38" s="4" t="s">
        <v>5</v>
      </c>
      <c r="I38" s="4"/>
      <c r="J38" s="4"/>
    </row>
    <row r="39" spans="2:10">
      <c r="B39" s="1"/>
      <c r="C39" s="5" t="s">
        <v>425</v>
      </c>
      <c r="D39" s="1"/>
      <c r="E39" s="1"/>
      <c r="F39" s="1"/>
      <c r="G39" s="104"/>
      <c r="H39" s="1" t="s">
        <v>5</v>
      </c>
      <c r="I39" s="1"/>
      <c r="J39" s="1"/>
    </row>
    <row r="40" spans="2:10">
      <c r="B40" s="1"/>
      <c r="C40" s="5" t="s">
        <v>426</v>
      </c>
      <c r="D40" s="1"/>
      <c r="E40" s="1"/>
      <c r="F40" s="1"/>
      <c r="G40" s="104"/>
      <c r="H40" s="1" t="s">
        <v>5</v>
      </c>
      <c r="I40" s="1"/>
      <c r="J40" s="1"/>
    </row>
    <row r="41" spans="2:10">
      <c r="B41" s="1"/>
      <c r="C41" s="5" t="s">
        <v>427</v>
      </c>
      <c r="D41" s="1"/>
      <c r="E41" s="1"/>
      <c r="F41" s="1"/>
      <c r="G41" s="104"/>
      <c r="H41" s="1" t="s">
        <v>5</v>
      </c>
      <c r="I41" s="1"/>
      <c r="J41" s="1"/>
    </row>
    <row r="42" spans="2:10">
      <c r="B42" s="1"/>
      <c r="C42" s="5" t="s">
        <v>428</v>
      </c>
      <c r="D42" s="1"/>
      <c r="E42" s="1"/>
      <c r="F42" s="1"/>
      <c r="G42" s="104"/>
      <c r="H42" s="1" t="s">
        <v>5</v>
      </c>
      <c r="I42" s="1"/>
      <c r="J42" s="1"/>
    </row>
    <row r="43" spans="2:10">
      <c r="B43" s="1"/>
      <c r="C43" s="5" t="s">
        <v>429</v>
      </c>
      <c r="D43" s="1"/>
      <c r="E43" s="1"/>
      <c r="F43" s="1"/>
      <c r="G43" s="104"/>
      <c r="H43" s="1" t="s">
        <v>5</v>
      </c>
      <c r="I43" s="1"/>
      <c r="J43" s="1" t="s">
        <v>430</v>
      </c>
    </row>
    <row r="44" spans="2:10">
      <c r="B44" s="1"/>
      <c r="C44" s="5" t="s">
        <v>431</v>
      </c>
      <c r="D44" s="1"/>
      <c r="E44" s="1"/>
      <c r="F44" s="1"/>
      <c r="G44" s="104"/>
      <c r="H44" s="1" t="s">
        <v>5</v>
      </c>
      <c r="I44" s="1"/>
      <c r="J44" s="1"/>
    </row>
    <row r="45" spans="2:10">
      <c r="B45" s="1"/>
      <c r="C45" s="6" t="s">
        <v>432</v>
      </c>
      <c r="D45" s="1"/>
      <c r="E45" s="1"/>
      <c r="F45" s="1"/>
      <c r="G45" s="104"/>
      <c r="H45" s="1" t="s">
        <v>5</v>
      </c>
      <c r="I45" s="1"/>
      <c r="J45" s="1"/>
    </row>
    <row r="46" spans="2:10">
      <c r="B46" s="246" t="s">
        <v>434</v>
      </c>
      <c r="C46" s="4"/>
      <c r="D46" s="4"/>
      <c r="E46" s="4"/>
      <c r="F46" s="4"/>
      <c r="G46" s="116" t="s">
        <v>76</v>
      </c>
      <c r="H46" s="4"/>
      <c r="I46" s="4"/>
      <c r="J46" s="4"/>
    </row>
    <row r="47" spans="2:10">
      <c r="B47" s="245"/>
      <c r="C47" s="3" t="s">
        <v>424</v>
      </c>
      <c r="D47" s="4"/>
      <c r="E47" s="4"/>
      <c r="F47" s="4"/>
      <c r="G47" s="107"/>
      <c r="H47" s="4" t="s">
        <v>5</v>
      </c>
      <c r="I47" s="4"/>
      <c r="J47" s="4"/>
    </row>
    <row r="48" spans="2:10">
      <c r="B48" s="1"/>
      <c r="C48" s="5" t="s">
        <v>425</v>
      </c>
      <c r="D48" s="1"/>
      <c r="E48" s="1"/>
      <c r="F48" s="1"/>
      <c r="G48" s="104"/>
      <c r="H48" s="1" t="s">
        <v>5</v>
      </c>
      <c r="I48" s="1"/>
      <c r="J48" s="1"/>
    </row>
    <row r="49" spans="2:10">
      <c r="B49" s="1"/>
      <c r="C49" s="5" t="s">
        <v>426</v>
      </c>
      <c r="D49" s="1"/>
      <c r="E49" s="1"/>
      <c r="F49" s="1"/>
      <c r="G49" s="104"/>
      <c r="H49" s="1" t="s">
        <v>5</v>
      </c>
      <c r="I49" s="1"/>
      <c r="J49" s="1"/>
    </row>
    <row r="50" spans="2:10">
      <c r="B50" s="1"/>
      <c r="C50" s="5" t="s">
        <v>427</v>
      </c>
      <c r="D50" s="1"/>
      <c r="E50" s="1"/>
      <c r="F50" s="1"/>
      <c r="G50" s="104"/>
      <c r="H50" s="1" t="s">
        <v>5</v>
      </c>
      <c r="I50" s="1"/>
      <c r="J50" s="1"/>
    </row>
    <row r="51" spans="2:10">
      <c r="B51" s="1"/>
      <c r="C51" s="5" t="s">
        <v>428</v>
      </c>
      <c r="D51" s="1"/>
      <c r="E51" s="1"/>
      <c r="F51" s="1"/>
      <c r="G51" s="104"/>
      <c r="H51" s="1" t="s">
        <v>5</v>
      </c>
      <c r="I51" s="1"/>
      <c r="J51" s="1"/>
    </row>
    <row r="52" spans="2:10">
      <c r="B52" s="1"/>
      <c r="C52" s="5" t="s">
        <v>429</v>
      </c>
      <c r="D52" s="1"/>
      <c r="E52" s="1"/>
      <c r="F52" s="1"/>
      <c r="G52" s="104"/>
      <c r="H52" s="1" t="s">
        <v>5</v>
      </c>
      <c r="I52" s="1"/>
      <c r="J52" s="1" t="s">
        <v>430</v>
      </c>
    </row>
    <row r="53" spans="2:10">
      <c r="B53" s="1"/>
      <c r="C53" s="5" t="s">
        <v>431</v>
      </c>
      <c r="D53" s="1"/>
      <c r="E53" s="1"/>
      <c r="F53" s="1"/>
      <c r="G53" s="104"/>
      <c r="H53" s="1" t="s">
        <v>5</v>
      </c>
      <c r="I53" s="1"/>
      <c r="J53" s="1"/>
    </row>
    <row r="54" spans="2:10">
      <c r="B54" s="1"/>
      <c r="C54" s="6" t="s">
        <v>432</v>
      </c>
      <c r="D54" s="1"/>
      <c r="E54" s="1"/>
      <c r="F54" s="1"/>
      <c r="G54" s="104"/>
      <c r="H54" s="1" t="s">
        <v>5</v>
      </c>
      <c r="I54" s="1"/>
      <c r="J54" s="1"/>
    </row>
    <row r="55" spans="2:10">
      <c r="B55" s="178" t="s">
        <v>435</v>
      </c>
      <c r="C55" s="4"/>
      <c r="D55" s="4"/>
      <c r="E55" s="4"/>
      <c r="F55" s="4"/>
      <c r="G55" s="251" t="s">
        <v>76</v>
      </c>
      <c r="H55" s="4"/>
      <c r="I55" s="4"/>
      <c r="J55" s="4"/>
    </row>
    <row r="56" spans="2:10">
      <c r="B56" s="1"/>
      <c r="C56" s="247" t="s">
        <v>424</v>
      </c>
      <c r="D56" s="4"/>
      <c r="E56" s="4"/>
      <c r="F56" s="4"/>
      <c r="G56" s="156">
        <f>G47-G38</f>
        <v>0</v>
      </c>
      <c r="H56" s="4" t="s">
        <v>5</v>
      </c>
      <c r="I56" s="4"/>
      <c r="J56" s="4"/>
    </row>
    <row r="57" spans="2:10">
      <c r="B57" s="1"/>
      <c r="C57" s="248" t="s">
        <v>425</v>
      </c>
      <c r="D57" s="1"/>
      <c r="E57" s="1"/>
      <c r="F57" s="1"/>
      <c r="G57" s="156">
        <f t="shared" ref="G57:G63" si="1">G48-G39</f>
        <v>0</v>
      </c>
      <c r="H57" s="1" t="s">
        <v>5</v>
      </c>
      <c r="I57" s="1"/>
      <c r="J57" s="1"/>
    </row>
    <row r="58" spans="2:10">
      <c r="B58" s="1"/>
      <c r="C58" s="248" t="s">
        <v>426</v>
      </c>
      <c r="D58" s="1"/>
      <c r="E58" s="1"/>
      <c r="F58" s="1"/>
      <c r="G58" s="156">
        <f t="shared" si="1"/>
        <v>0</v>
      </c>
      <c r="H58" s="1" t="s">
        <v>5</v>
      </c>
      <c r="I58" s="1"/>
      <c r="J58" s="1"/>
    </row>
    <row r="59" spans="2:10">
      <c r="B59" s="1"/>
      <c r="C59" s="248" t="s">
        <v>427</v>
      </c>
      <c r="D59" s="1"/>
      <c r="E59" s="1"/>
      <c r="F59" s="1"/>
      <c r="G59" s="156">
        <f t="shared" si="1"/>
        <v>0</v>
      </c>
      <c r="H59" s="1" t="s">
        <v>5</v>
      </c>
      <c r="I59" s="1"/>
      <c r="J59" s="1"/>
    </row>
    <row r="60" spans="2:10">
      <c r="B60" s="1"/>
      <c r="C60" s="248" t="s">
        <v>428</v>
      </c>
      <c r="D60" s="1"/>
      <c r="E60" s="1"/>
      <c r="F60" s="1"/>
      <c r="G60" s="156">
        <f t="shared" si="1"/>
        <v>0</v>
      </c>
      <c r="H60" s="1" t="s">
        <v>5</v>
      </c>
      <c r="I60" s="1"/>
      <c r="J60" s="1"/>
    </row>
    <row r="61" spans="2:10">
      <c r="B61" s="1"/>
      <c r="C61" s="248" t="s">
        <v>429</v>
      </c>
      <c r="D61" s="1"/>
      <c r="E61" s="1"/>
      <c r="F61" s="1"/>
      <c r="G61" s="156">
        <f t="shared" si="1"/>
        <v>0</v>
      </c>
      <c r="H61" s="1" t="s">
        <v>5</v>
      </c>
      <c r="I61" s="1"/>
      <c r="J61" s="1" t="s">
        <v>430</v>
      </c>
    </row>
    <row r="62" spans="2:10">
      <c r="B62" s="1"/>
      <c r="C62" s="248" t="s">
        <v>431</v>
      </c>
      <c r="D62" s="1"/>
      <c r="E62" s="1"/>
      <c r="F62" s="1"/>
      <c r="G62" s="156">
        <f t="shared" si="1"/>
        <v>0</v>
      </c>
      <c r="H62" s="1" t="s">
        <v>5</v>
      </c>
      <c r="I62" s="1"/>
      <c r="J62" s="1"/>
    </row>
    <row r="63" spans="2:10" ht="15" thickBot="1">
      <c r="B63" s="1"/>
      <c r="C63" s="248" t="s">
        <v>432</v>
      </c>
      <c r="D63" s="1"/>
      <c r="E63" s="1"/>
      <c r="F63" s="1"/>
      <c r="G63" s="250">
        <f t="shared" si="1"/>
        <v>0</v>
      </c>
      <c r="H63" s="1" t="s">
        <v>5</v>
      </c>
      <c r="I63" s="1"/>
      <c r="J63" s="1"/>
    </row>
  </sheetData>
  <mergeCells count="2">
    <mergeCell ref="E2:F2"/>
    <mergeCell ref="B9:B10"/>
  </mergeCells>
  <phoneticPr fontId="2"/>
  <hyperlinks>
    <hyperlink ref="E3" r:id="rId1" xr:uid="{00000000-0004-0000-0A00-000000000000}"/>
    <hyperlink ref="E4" r:id="rId2" xr:uid="{00000000-0004-0000-0A00-000001000000}"/>
  </hyperlinks>
  <pageMargins left="0.7" right="0.7" top="0.75" bottom="0.75" header="0.3" footer="0.3"/>
  <pageSetup paperSize="9" orientation="portrait" r:id="rId3"/>
  <tableParts count="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J33"/>
  <sheetViews>
    <sheetView topLeftCell="F17" workbookViewId="0">
      <selection activeCell="I12" sqref="I12"/>
    </sheetView>
  </sheetViews>
  <sheetFormatPr defaultRowHeight="14.4"/>
  <cols>
    <col min="2" max="2" width="22.6640625" customWidth="1"/>
    <col min="3" max="3" width="15.33203125" customWidth="1"/>
    <col min="4" max="4" width="14.88671875" customWidth="1"/>
    <col min="5" max="5" width="85.44140625" customWidth="1"/>
    <col min="6" max="6" width="14.88671875" customWidth="1"/>
    <col min="7" max="7" width="19.33203125" bestFit="1" customWidth="1"/>
    <col min="8" max="8" width="10.44140625" customWidth="1"/>
    <col min="9" max="9" width="10.109375" bestFit="1" customWidth="1"/>
    <col min="10" max="10" width="43.44140625" customWidth="1"/>
  </cols>
  <sheetData>
    <row r="1" spans="2:10" ht="21.6" thickBot="1">
      <c r="B1" s="334" t="s">
        <v>689</v>
      </c>
    </row>
    <row r="2" spans="2:10" ht="15" thickBot="1">
      <c r="B2" s="356" t="s">
        <v>448</v>
      </c>
      <c r="C2" s="378"/>
      <c r="D2" s="383"/>
      <c r="E2" s="343" t="s">
        <v>451</v>
      </c>
      <c r="G2" s="356" t="s">
        <v>456</v>
      </c>
      <c r="H2" s="357"/>
    </row>
    <row r="3" spans="2:10" ht="58.2" customHeight="1" thickTop="1">
      <c r="B3" s="384" t="s">
        <v>692</v>
      </c>
      <c r="C3" s="385"/>
      <c r="D3" s="385"/>
      <c r="E3" s="379" t="s">
        <v>691</v>
      </c>
      <c r="G3" s="224" t="s">
        <v>452</v>
      </c>
      <c r="H3" s="328" t="s">
        <v>716</v>
      </c>
    </row>
    <row r="4" spans="2:10" ht="43.95" customHeight="1" thickBot="1">
      <c r="B4" s="386" t="s">
        <v>690</v>
      </c>
      <c r="C4" s="387"/>
      <c r="D4" s="387"/>
      <c r="E4" s="361"/>
      <c r="G4" s="225" t="s">
        <v>453</v>
      </c>
      <c r="H4" s="329" t="s">
        <v>717</v>
      </c>
    </row>
    <row r="5" spans="2:10" ht="15" thickBot="1">
      <c r="B5" s="1"/>
      <c r="C5" s="1"/>
      <c r="D5" s="1"/>
      <c r="E5" s="1"/>
      <c r="F5" s="1"/>
    </row>
    <row r="6" spans="2:10" ht="15" thickBot="1">
      <c r="B6" s="356" t="s">
        <v>483</v>
      </c>
      <c r="C6" s="378"/>
      <c r="D6" s="378"/>
      <c r="E6" s="357"/>
      <c r="F6" s="1"/>
    </row>
    <row r="7" spans="2:10" ht="15" thickTop="1">
      <c r="B7" s="358" t="s">
        <v>712</v>
      </c>
      <c r="C7" s="382"/>
      <c r="D7" s="382"/>
      <c r="E7" s="359"/>
      <c r="F7" s="1"/>
    </row>
    <row r="8" spans="2:10" ht="65.400000000000006" customHeight="1" thickBot="1">
      <c r="B8" s="360"/>
      <c r="C8" s="377"/>
      <c r="D8" s="377"/>
      <c r="E8" s="361"/>
      <c r="F8" s="1"/>
    </row>
    <row r="10" spans="2:10" ht="15" thickBot="1">
      <c r="B10" s="66" t="s">
        <v>696</v>
      </c>
    </row>
    <row r="11" spans="2:10">
      <c r="B11" s="341" t="s">
        <v>43</v>
      </c>
      <c r="C11" s="75" t="s">
        <v>25</v>
      </c>
      <c r="D11" s="75" t="s">
        <v>26</v>
      </c>
      <c r="E11" s="75" t="s">
        <v>27</v>
      </c>
      <c r="F11" s="75" t="s">
        <v>28</v>
      </c>
      <c r="G11" s="91" t="s">
        <v>3</v>
      </c>
      <c r="H11" s="75" t="s">
        <v>2</v>
      </c>
      <c r="I11" s="75" t="s">
        <v>772</v>
      </c>
      <c r="J11" s="75" t="s">
        <v>67</v>
      </c>
    </row>
    <row r="12" spans="2:10">
      <c r="B12" s="1" t="s">
        <v>714</v>
      </c>
      <c r="C12" s="1"/>
      <c r="D12" s="1"/>
      <c r="E12" s="1"/>
      <c r="F12" s="1"/>
      <c r="G12" s="154">
        <f>SUM(G13:G14)</f>
        <v>0</v>
      </c>
      <c r="H12" s="1" t="s">
        <v>376</v>
      </c>
      <c r="I12" s="1"/>
      <c r="J12" s="344" t="s">
        <v>718</v>
      </c>
    </row>
    <row r="13" spans="2:10">
      <c r="B13" s="1"/>
      <c r="C13" s="3" t="s">
        <v>715</v>
      </c>
      <c r="D13" s="4"/>
      <c r="E13" s="4"/>
      <c r="F13" s="4"/>
      <c r="G13" s="104"/>
      <c r="H13" s="4" t="s">
        <v>376</v>
      </c>
      <c r="I13" s="4"/>
      <c r="J13" s="4"/>
    </row>
    <row r="14" spans="2:10">
      <c r="B14" s="1"/>
      <c r="C14" s="5" t="s">
        <v>713</v>
      </c>
      <c r="D14" s="1"/>
      <c r="E14" s="1"/>
      <c r="F14" s="1"/>
      <c r="G14" s="104"/>
      <c r="H14" s="1" t="s">
        <v>376</v>
      </c>
      <c r="I14" s="1"/>
      <c r="J14" s="1"/>
    </row>
    <row r="15" spans="2:10">
      <c r="B15" s="195" t="s">
        <v>693</v>
      </c>
      <c r="C15" s="4"/>
      <c r="D15" s="4"/>
      <c r="E15" s="4"/>
      <c r="F15" s="4"/>
      <c r="G15" s="107"/>
      <c r="H15" s="4" t="s">
        <v>376</v>
      </c>
      <c r="I15" s="4"/>
      <c r="J15" s="4" t="s">
        <v>695</v>
      </c>
    </row>
    <row r="16" spans="2:10" ht="15" thickBot="1">
      <c r="B16" s="214" t="s">
        <v>694</v>
      </c>
      <c r="C16" s="1"/>
      <c r="D16" s="1"/>
      <c r="E16" s="1"/>
      <c r="F16" s="1"/>
      <c r="G16" s="250" t="e">
        <f>G15/G12</f>
        <v>#DIV/0!</v>
      </c>
      <c r="H16" s="1" t="s">
        <v>144</v>
      </c>
      <c r="I16" s="1"/>
      <c r="J16" s="1"/>
    </row>
    <row r="18" spans="2:10">
      <c r="B18" s="66" t="s">
        <v>697</v>
      </c>
    </row>
    <row r="19" spans="2:10">
      <c r="B19" s="341" t="s">
        <v>43</v>
      </c>
      <c r="C19" s="75" t="s">
        <v>25</v>
      </c>
      <c r="D19" s="75" t="s">
        <v>26</v>
      </c>
      <c r="E19" s="75" t="s">
        <v>27</v>
      </c>
      <c r="F19" s="75" t="s">
        <v>28</v>
      </c>
      <c r="G19" s="342" t="s">
        <v>3</v>
      </c>
      <c r="H19" s="75" t="s">
        <v>2</v>
      </c>
      <c r="I19" s="75" t="s">
        <v>772</v>
      </c>
      <c r="J19" s="75" t="s">
        <v>67</v>
      </c>
    </row>
    <row r="20" spans="2:10">
      <c r="B20" s="74" t="s">
        <v>698</v>
      </c>
      <c r="C20" s="65"/>
      <c r="D20" s="65"/>
      <c r="E20" s="65"/>
      <c r="F20" s="65"/>
      <c r="G20" s="276"/>
      <c r="H20" s="74" t="s">
        <v>376</v>
      </c>
      <c r="I20" s="74"/>
      <c r="J20" s="65"/>
    </row>
    <row r="21" spans="2:10">
      <c r="B21" s="4" t="s">
        <v>699</v>
      </c>
      <c r="C21" s="4"/>
      <c r="D21" s="4"/>
      <c r="E21" s="4"/>
      <c r="F21" s="4"/>
      <c r="G21" s="107"/>
      <c r="H21" s="4" t="s">
        <v>376</v>
      </c>
      <c r="I21" s="4"/>
      <c r="J21" s="4"/>
    </row>
    <row r="22" spans="2:10">
      <c r="B22" s="1"/>
      <c r="C22" s="3" t="s">
        <v>701</v>
      </c>
      <c r="D22" s="4"/>
      <c r="E22" s="4"/>
      <c r="F22" s="55"/>
      <c r="G22" s="107"/>
      <c r="H22" s="4"/>
      <c r="I22" s="4"/>
      <c r="J22" s="4"/>
    </row>
    <row r="23" spans="2:10">
      <c r="B23" s="1"/>
      <c r="C23" s="5" t="s">
        <v>702</v>
      </c>
      <c r="D23" s="1"/>
      <c r="E23" s="1"/>
      <c r="F23" s="1"/>
      <c r="G23" s="104"/>
      <c r="H23" s="1"/>
      <c r="I23" s="1"/>
      <c r="J23" s="1"/>
    </row>
    <row r="24" spans="2:10">
      <c r="B24" s="1"/>
      <c r="C24" s="5" t="s">
        <v>703</v>
      </c>
      <c r="D24" s="1"/>
      <c r="E24" s="1"/>
      <c r="F24" s="1"/>
      <c r="G24" s="104"/>
      <c r="H24" s="1"/>
      <c r="I24" s="1"/>
      <c r="J24" s="1"/>
    </row>
    <row r="25" spans="2:10">
      <c r="B25" s="1"/>
      <c r="C25" s="5" t="s">
        <v>704</v>
      </c>
      <c r="D25" s="1"/>
      <c r="E25" s="1"/>
      <c r="F25" s="1"/>
      <c r="G25" s="104"/>
      <c r="H25" s="1"/>
      <c r="I25" s="1"/>
      <c r="J25" s="1"/>
    </row>
    <row r="26" spans="2:10">
      <c r="B26" s="1"/>
      <c r="C26" s="5" t="s">
        <v>705</v>
      </c>
      <c r="D26" s="1"/>
      <c r="E26" s="1"/>
      <c r="F26" s="1"/>
      <c r="G26" s="104"/>
      <c r="H26" s="1"/>
      <c r="I26" s="1"/>
      <c r="J26" s="1"/>
    </row>
    <row r="27" spans="2:10">
      <c r="B27" s="1"/>
      <c r="C27" s="5" t="s">
        <v>710</v>
      </c>
      <c r="D27" s="1"/>
      <c r="E27" s="1"/>
      <c r="F27" s="1"/>
      <c r="G27" s="104"/>
      <c r="H27" s="1"/>
      <c r="I27" s="1"/>
      <c r="J27" s="1"/>
    </row>
    <row r="28" spans="2:10">
      <c r="B28" s="1"/>
      <c r="C28" s="5" t="s">
        <v>711</v>
      </c>
      <c r="D28" s="1"/>
      <c r="E28" s="1"/>
      <c r="F28" s="1"/>
      <c r="G28" s="104"/>
      <c r="H28" s="1"/>
      <c r="I28" s="1"/>
      <c r="J28" s="1"/>
    </row>
    <row r="29" spans="2:10">
      <c r="B29" s="1"/>
      <c r="C29" s="5" t="s">
        <v>706</v>
      </c>
      <c r="D29" s="1"/>
      <c r="E29" s="1"/>
      <c r="F29" s="1"/>
      <c r="G29" s="104"/>
      <c r="H29" s="1"/>
      <c r="I29" s="1"/>
      <c r="J29" s="1"/>
    </row>
    <row r="30" spans="2:10">
      <c r="B30" s="1"/>
      <c r="C30" s="5" t="s">
        <v>707</v>
      </c>
      <c r="D30" s="1"/>
      <c r="E30" s="1"/>
      <c r="F30" s="1"/>
      <c r="G30" s="104"/>
      <c r="H30" s="1"/>
      <c r="I30" s="1"/>
      <c r="J30" s="1"/>
    </row>
    <row r="31" spans="2:10">
      <c r="B31" s="1"/>
      <c r="C31" s="5" t="s">
        <v>708</v>
      </c>
      <c r="D31" s="1"/>
      <c r="E31" s="1"/>
      <c r="F31" s="1"/>
      <c r="G31" s="104"/>
      <c r="H31" s="1"/>
      <c r="I31" s="1"/>
      <c r="J31" s="1"/>
    </row>
    <row r="32" spans="2:10">
      <c r="B32" s="1"/>
      <c r="C32" s="5" t="s">
        <v>709</v>
      </c>
      <c r="D32" s="1"/>
      <c r="E32" s="1"/>
      <c r="F32" s="1"/>
      <c r="G32" s="104"/>
      <c r="H32" s="1"/>
      <c r="I32" s="1"/>
      <c r="J32" s="1"/>
    </row>
    <row r="33" spans="2:10">
      <c r="B33" s="195" t="s">
        <v>700</v>
      </c>
      <c r="C33" s="4"/>
      <c r="D33" s="4"/>
      <c r="E33" s="4"/>
      <c r="F33" s="4"/>
      <c r="G33" s="252" t="e">
        <f>G21/G20</f>
        <v>#DIV/0!</v>
      </c>
      <c r="H33" s="4" t="s">
        <v>144</v>
      </c>
      <c r="I33" s="4"/>
      <c r="J33" s="4"/>
    </row>
  </sheetData>
  <mergeCells count="7">
    <mergeCell ref="E3:E4"/>
    <mergeCell ref="G2:H2"/>
    <mergeCell ref="B6:E6"/>
    <mergeCell ref="B7:E8"/>
    <mergeCell ref="B2:D2"/>
    <mergeCell ref="B3:D3"/>
    <mergeCell ref="B4:D4"/>
  </mergeCells>
  <phoneticPr fontId="2"/>
  <hyperlinks>
    <hyperlink ref="G3" r:id="rId1" xr:uid="{00000000-0004-0000-0B00-000000000000}"/>
    <hyperlink ref="G4" r:id="rId2" xr:uid="{00000000-0004-0000-0B00-000001000000}"/>
  </hyperlinks>
  <pageMargins left="0.7" right="0.7" top="0.75" bottom="0.75" header="0.3" footer="0.3"/>
  <pageSetup paperSize="9" orientation="portrait" r:id="rId3"/>
  <tableParts count="2">
    <tablePart r:id="rId4"/>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K29"/>
  <sheetViews>
    <sheetView topLeftCell="C1" workbookViewId="0">
      <selection activeCell="E26" sqref="E26"/>
    </sheetView>
  </sheetViews>
  <sheetFormatPr defaultRowHeight="14.4"/>
  <cols>
    <col min="2" max="2" width="56" customWidth="1"/>
    <col min="3" max="3" width="35.6640625" customWidth="1"/>
    <col min="4" max="4" width="17.44140625" bestFit="1" customWidth="1"/>
    <col min="5" max="5" width="14.88671875" customWidth="1"/>
    <col min="6" max="6" width="22.6640625" bestFit="1" customWidth="1"/>
    <col min="7" max="8" width="14.44140625" customWidth="1"/>
    <col min="9" max="9" width="16.44140625" bestFit="1" customWidth="1"/>
  </cols>
  <sheetData>
    <row r="1" spans="2:10" ht="21.6" thickBot="1">
      <c r="B1" s="334" t="s">
        <v>721</v>
      </c>
      <c r="C1" s="334"/>
    </row>
    <row r="2" spans="2:10" ht="15" thickBot="1">
      <c r="B2" s="356" t="s">
        <v>448</v>
      </c>
      <c r="C2" s="383"/>
      <c r="D2" s="226" t="s">
        <v>451</v>
      </c>
      <c r="F2" s="218" t="s">
        <v>456</v>
      </c>
      <c r="G2" s="226"/>
    </row>
    <row r="3" spans="2:10" ht="43.95" customHeight="1" thickTop="1">
      <c r="B3" s="388" t="s">
        <v>719</v>
      </c>
      <c r="C3" s="389"/>
      <c r="D3" s="354" t="s">
        <v>720</v>
      </c>
      <c r="F3" s="224" t="s">
        <v>452</v>
      </c>
      <c r="G3" s="328" t="s">
        <v>746</v>
      </c>
    </row>
    <row r="4" spans="2:10" ht="93" customHeight="1" thickBot="1">
      <c r="B4" s="360"/>
      <c r="C4" s="390"/>
      <c r="D4" s="355"/>
      <c r="F4" s="225" t="s">
        <v>453</v>
      </c>
      <c r="G4" s="329" t="s">
        <v>747</v>
      </c>
    </row>
    <row r="5" spans="2:10" ht="15" thickBot="1">
      <c r="B5" s="235"/>
      <c r="C5" s="235"/>
      <c r="D5" s="258"/>
      <c r="F5" s="267"/>
      <c r="G5" s="258"/>
    </row>
    <row r="6" spans="2:10" ht="15" thickBot="1">
      <c r="B6" s="356" t="s">
        <v>483</v>
      </c>
      <c r="C6" s="378"/>
      <c r="D6" s="357"/>
      <c r="F6" s="267"/>
      <c r="G6" s="258"/>
    </row>
    <row r="7" spans="2:10" ht="15" thickTop="1">
      <c r="B7" s="358" t="s">
        <v>735</v>
      </c>
      <c r="C7" s="382"/>
      <c r="D7" s="359"/>
      <c r="F7" s="267"/>
      <c r="G7" s="258"/>
    </row>
    <row r="8" spans="2:10" ht="58.95" customHeight="1" thickBot="1">
      <c r="B8" s="360"/>
      <c r="C8" s="377"/>
      <c r="D8" s="361"/>
      <c r="F8" s="267"/>
      <c r="G8" s="258"/>
    </row>
    <row r="10" spans="2:10">
      <c r="B10" s="66" t="s">
        <v>722</v>
      </c>
    </row>
    <row r="11" spans="2:10" ht="37.200000000000003" customHeight="1" thickBot="1">
      <c r="B11" s="391" t="s">
        <v>723</v>
      </c>
      <c r="C11" s="391"/>
      <c r="D11" s="391"/>
      <c r="E11" s="391"/>
      <c r="F11" s="391"/>
      <c r="G11" s="391"/>
      <c r="H11" s="391"/>
      <c r="I11" s="391"/>
    </row>
    <row r="12" spans="2:10">
      <c r="B12" s="341" t="s">
        <v>43</v>
      </c>
      <c r="C12" s="75" t="s">
        <v>25</v>
      </c>
      <c r="D12" s="75" t="s">
        <v>26</v>
      </c>
      <c r="E12" s="75" t="s">
        <v>27</v>
      </c>
      <c r="F12" s="75" t="s">
        <v>28</v>
      </c>
      <c r="G12" s="348" t="s">
        <v>3</v>
      </c>
      <c r="H12" s="75" t="s">
        <v>2</v>
      </c>
      <c r="I12" s="75" t="s">
        <v>773</v>
      </c>
      <c r="J12" s="75" t="s">
        <v>67</v>
      </c>
    </row>
    <row r="13" spans="2:10">
      <c r="B13" s="1" t="s">
        <v>730</v>
      </c>
      <c r="C13" s="1"/>
      <c r="D13" s="1"/>
      <c r="E13" s="1"/>
      <c r="F13" s="1"/>
      <c r="G13" s="306" t="s">
        <v>732</v>
      </c>
      <c r="H13" s="42" t="s">
        <v>732</v>
      </c>
      <c r="I13" s="42"/>
      <c r="J13" s="1"/>
    </row>
    <row r="14" spans="2:10">
      <c r="B14" s="1"/>
      <c r="C14" s="3" t="s">
        <v>724</v>
      </c>
      <c r="D14" s="4"/>
      <c r="E14" s="4"/>
      <c r="F14" s="4"/>
      <c r="G14" s="107"/>
      <c r="H14" s="4" t="s">
        <v>731</v>
      </c>
      <c r="I14" s="4"/>
      <c r="J14" s="4" t="s">
        <v>733</v>
      </c>
    </row>
    <row r="15" spans="2:10">
      <c r="B15" s="1"/>
      <c r="C15" s="5" t="s">
        <v>725</v>
      </c>
      <c r="D15" s="1"/>
      <c r="E15" s="1"/>
      <c r="F15" s="1"/>
      <c r="G15" s="104"/>
      <c r="H15" s="1" t="s">
        <v>731</v>
      </c>
      <c r="I15" s="1"/>
      <c r="J15" s="1" t="s">
        <v>733</v>
      </c>
    </row>
    <row r="16" spans="2:10">
      <c r="B16" s="1"/>
      <c r="C16" s="5" t="s">
        <v>726</v>
      </c>
      <c r="D16" s="1"/>
      <c r="E16" s="1"/>
      <c r="F16" s="1"/>
      <c r="G16" s="104"/>
      <c r="H16" s="1" t="s">
        <v>731</v>
      </c>
      <c r="I16" s="1"/>
      <c r="J16" s="1" t="s">
        <v>733</v>
      </c>
    </row>
    <row r="17" spans="2:11">
      <c r="B17" s="1"/>
      <c r="C17" s="5" t="s">
        <v>727</v>
      </c>
      <c r="D17" s="1"/>
      <c r="E17" s="1"/>
      <c r="F17" s="1"/>
      <c r="G17" s="104"/>
      <c r="H17" s="1" t="s">
        <v>731</v>
      </c>
      <c r="I17" s="1"/>
      <c r="J17" s="1" t="s">
        <v>733</v>
      </c>
    </row>
    <row r="18" spans="2:11">
      <c r="B18" s="1"/>
      <c r="C18" s="5" t="s">
        <v>728</v>
      </c>
      <c r="D18" s="1"/>
      <c r="E18" s="1"/>
      <c r="F18" s="1"/>
      <c r="G18" s="104"/>
      <c r="H18" s="1" t="s">
        <v>731</v>
      </c>
      <c r="I18" s="1"/>
      <c r="J18" s="1" t="s">
        <v>733</v>
      </c>
    </row>
    <row r="19" spans="2:11" ht="15" thickBot="1">
      <c r="B19" s="1"/>
      <c r="C19" s="5" t="s">
        <v>729</v>
      </c>
      <c r="D19" s="1"/>
      <c r="E19" s="1"/>
      <c r="F19" s="1"/>
      <c r="G19" s="119"/>
      <c r="H19" s="1" t="s">
        <v>731</v>
      </c>
      <c r="I19" s="1"/>
      <c r="J19" s="1" t="s">
        <v>733</v>
      </c>
    </row>
    <row r="21" spans="2:11">
      <c r="B21" s="33" t="s">
        <v>734</v>
      </c>
    </row>
    <row r="22" spans="2:11" ht="46.2" customHeight="1" thickBot="1">
      <c r="B22" s="392" t="s">
        <v>745</v>
      </c>
      <c r="C22" s="392"/>
      <c r="D22" s="392"/>
      <c r="E22" s="392"/>
      <c r="F22" s="392"/>
      <c r="G22" s="392"/>
      <c r="H22" s="392"/>
      <c r="I22" s="392"/>
    </row>
    <row r="23" spans="2:11">
      <c r="B23" s="341" t="s">
        <v>43</v>
      </c>
      <c r="C23" s="75" t="s">
        <v>25</v>
      </c>
      <c r="D23" s="75" t="s">
        <v>26</v>
      </c>
      <c r="E23" s="75" t="s">
        <v>27</v>
      </c>
      <c r="F23" s="75" t="s">
        <v>28</v>
      </c>
      <c r="G23" s="350" t="s">
        <v>741</v>
      </c>
      <c r="H23" s="91" t="s">
        <v>742</v>
      </c>
      <c r="I23" s="75" t="s">
        <v>2</v>
      </c>
      <c r="J23" s="75" t="s">
        <v>773</v>
      </c>
      <c r="K23" s="75" t="s">
        <v>67</v>
      </c>
    </row>
    <row r="24" spans="2:11">
      <c r="B24" s="1" t="s">
        <v>724</v>
      </c>
      <c r="C24" s="1"/>
      <c r="D24" s="1"/>
      <c r="E24" s="1"/>
      <c r="F24" s="1"/>
      <c r="G24" s="23"/>
      <c r="H24" s="104"/>
      <c r="I24" s="1"/>
      <c r="J24" s="1"/>
      <c r="K24" s="1" t="s">
        <v>764</v>
      </c>
    </row>
    <row r="25" spans="2:11">
      <c r="B25" s="1"/>
      <c r="C25" s="3" t="s">
        <v>736</v>
      </c>
      <c r="D25" s="4"/>
      <c r="E25" s="4"/>
      <c r="F25" s="4"/>
      <c r="G25" s="64"/>
      <c r="H25" s="107"/>
      <c r="I25" s="4" t="s">
        <v>743</v>
      </c>
      <c r="J25" s="4"/>
      <c r="K25" s="4"/>
    </row>
    <row r="26" spans="2:11">
      <c r="B26" s="1"/>
      <c r="C26" s="5" t="s">
        <v>737</v>
      </c>
      <c r="D26" s="1"/>
      <c r="E26" s="1"/>
      <c r="F26" s="1"/>
      <c r="G26" s="23"/>
      <c r="H26" s="104"/>
      <c r="I26" s="1" t="s">
        <v>743</v>
      </c>
      <c r="J26" s="1"/>
      <c r="K26" s="1"/>
    </row>
    <row r="27" spans="2:11">
      <c r="B27" s="1"/>
      <c r="C27" s="5" t="s">
        <v>738</v>
      </c>
      <c r="D27" s="1"/>
      <c r="E27" s="1"/>
      <c r="F27" s="1"/>
      <c r="G27" s="23"/>
      <c r="H27" s="104"/>
      <c r="I27" s="1" t="s">
        <v>743</v>
      </c>
      <c r="J27" s="1"/>
      <c r="K27" s="1"/>
    </row>
    <row r="28" spans="2:11">
      <c r="B28" s="1"/>
      <c r="C28" s="5" t="s">
        <v>739</v>
      </c>
      <c r="D28" s="1"/>
      <c r="E28" s="1"/>
      <c r="F28" s="1"/>
      <c r="G28" s="23"/>
      <c r="H28" s="104"/>
      <c r="I28" s="1" t="s">
        <v>743</v>
      </c>
      <c r="J28" s="1"/>
      <c r="K28" s="1"/>
    </row>
    <row r="29" spans="2:11" ht="15" thickBot="1">
      <c r="B29" s="1"/>
      <c r="C29" s="5" t="s">
        <v>740</v>
      </c>
      <c r="D29" s="1"/>
      <c r="E29" s="1"/>
      <c r="F29" s="1"/>
      <c r="G29" s="39"/>
      <c r="H29" s="119"/>
      <c r="I29" s="1" t="s">
        <v>744</v>
      </c>
      <c r="J29" s="1"/>
      <c r="K29" s="1"/>
    </row>
  </sheetData>
  <mergeCells count="7">
    <mergeCell ref="B2:C2"/>
    <mergeCell ref="B3:C4"/>
    <mergeCell ref="B11:I11"/>
    <mergeCell ref="B22:I22"/>
    <mergeCell ref="D3:D4"/>
    <mergeCell ref="B6:D6"/>
    <mergeCell ref="B7:D8"/>
  </mergeCells>
  <phoneticPr fontId="29" type="noConversion"/>
  <hyperlinks>
    <hyperlink ref="F3" r:id="rId1" xr:uid="{00000000-0004-0000-0C00-000000000000}"/>
    <hyperlink ref="F4" r:id="rId2" xr:uid="{00000000-0004-0000-0C00-000001000000}"/>
  </hyperlinks>
  <pageMargins left="0.7" right="0.7" top="0.75" bottom="0.75" header="0.3" footer="0.3"/>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J31"/>
  <sheetViews>
    <sheetView topLeftCell="C20" workbookViewId="0">
      <selection activeCell="I25" sqref="I25"/>
    </sheetView>
  </sheetViews>
  <sheetFormatPr defaultColWidth="8.6640625" defaultRowHeight="14.4"/>
  <cols>
    <col min="2" max="2" width="64" bestFit="1" customWidth="1"/>
    <col min="3" max="3" width="33.6640625" bestFit="1" customWidth="1"/>
    <col min="4" max="4" width="22.109375" bestFit="1" customWidth="1"/>
    <col min="5" max="5" width="19.88671875" customWidth="1"/>
    <col min="6" max="6" width="12.21875" customWidth="1"/>
    <col min="8" max="8" width="22.109375" bestFit="1" customWidth="1"/>
    <col min="9" max="9" width="11.21875" customWidth="1"/>
  </cols>
  <sheetData>
    <row r="1" spans="2:10" ht="21.6" thickBot="1">
      <c r="B1" s="334" t="s">
        <v>293</v>
      </c>
    </row>
    <row r="2" spans="2:10" ht="15" thickBot="1">
      <c r="B2" s="216" t="s">
        <v>448</v>
      </c>
      <c r="C2" s="260" t="s">
        <v>451</v>
      </c>
      <c r="E2" s="356" t="s">
        <v>456</v>
      </c>
      <c r="F2" s="357"/>
    </row>
    <row r="3" spans="2:10" ht="58.2" thickTop="1">
      <c r="B3" s="231" t="s">
        <v>547</v>
      </c>
      <c r="C3" s="233" t="s">
        <v>549</v>
      </c>
      <c r="E3" s="224" t="s">
        <v>452</v>
      </c>
      <c r="F3" s="219" t="s">
        <v>545</v>
      </c>
    </row>
    <row r="4" spans="2:10" ht="58.2" thickBot="1">
      <c r="B4" s="232" t="s">
        <v>548</v>
      </c>
      <c r="C4" s="234" t="s">
        <v>550</v>
      </c>
      <c r="E4" s="225" t="s">
        <v>453</v>
      </c>
      <c r="F4" s="217" t="s">
        <v>546</v>
      </c>
    </row>
    <row r="5" spans="2:10" ht="15" thickBot="1">
      <c r="B5" s="1"/>
      <c r="C5" s="1"/>
      <c r="D5" s="1"/>
      <c r="E5" s="1"/>
      <c r="F5" s="1"/>
    </row>
    <row r="6" spans="2:10" ht="15" thickBot="1">
      <c r="B6" s="259" t="s">
        <v>483</v>
      </c>
      <c r="C6" s="1"/>
      <c r="D6" s="1"/>
      <c r="E6" s="1"/>
      <c r="F6" s="1"/>
    </row>
    <row r="7" spans="2:10" ht="15" customHeight="1" thickTop="1">
      <c r="B7" s="380"/>
      <c r="C7" s="1"/>
      <c r="D7" s="1"/>
      <c r="E7" s="1"/>
      <c r="F7" s="1"/>
    </row>
    <row r="8" spans="2:10" ht="15" thickBot="1">
      <c r="B8" s="381"/>
      <c r="C8" s="1"/>
      <c r="D8" s="1"/>
      <c r="E8" s="1"/>
      <c r="F8" s="1"/>
    </row>
    <row r="9" spans="2:10">
      <c r="B9" s="66"/>
    </row>
    <row r="10" spans="2:10" ht="15" thickBot="1">
      <c r="B10" s="393" t="s">
        <v>322</v>
      </c>
      <c r="C10" s="393"/>
      <c r="D10" s="393"/>
    </row>
    <row r="11" spans="2:10">
      <c r="B11" s="65" t="s">
        <v>43</v>
      </c>
      <c r="C11" s="75" t="s">
        <v>25</v>
      </c>
      <c r="D11" s="75" t="s">
        <v>26</v>
      </c>
      <c r="E11" s="75" t="s">
        <v>27</v>
      </c>
      <c r="F11" s="75" t="s">
        <v>28</v>
      </c>
      <c r="G11" s="91" t="s">
        <v>3</v>
      </c>
      <c r="H11" s="75" t="s">
        <v>2</v>
      </c>
      <c r="I11" s="65" t="s">
        <v>774</v>
      </c>
      <c r="J11" s="65" t="s">
        <v>67</v>
      </c>
    </row>
    <row r="12" spans="2:10">
      <c r="B12" s="177" t="s">
        <v>364</v>
      </c>
      <c r="C12" s="1"/>
      <c r="D12" s="1"/>
      <c r="E12" s="1"/>
      <c r="F12" s="1"/>
      <c r="G12" s="160" t="e">
        <f>'Basic data (bioenergy pathway)'!G38</f>
        <v>#DIV/0!</v>
      </c>
      <c r="H12" s="76" t="s">
        <v>324</v>
      </c>
      <c r="I12" s="76"/>
      <c r="J12" s="1" t="s">
        <v>65</v>
      </c>
    </row>
    <row r="13" spans="2:10">
      <c r="B13" s="178" t="s">
        <v>365</v>
      </c>
      <c r="C13" s="8"/>
      <c r="D13" s="8"/>
      <c r="E13" s="8"/>
      <c r="F13" s="8"/>
      <c r="G13" s="157" t="e">
        <f>'Basic data (national level)'!G91</f>
        <v>#DIV/0!</v>
      </c>
      <c r="H13" s="72" t="s">
        <v>324</v>
      </c>
      <c r="I13" s="72"/>
      <c r="J13" s="8" t="s">
        <v>66</v>
      </c>
    </row>
    <row r="14" spans="2:10">
      <c r="B14" s="179" t="s">
        <v>366</v>
      </c>
      <c r="C14" s="2"/>
      <c r="D14" s="2"/>
      <c r="E14" s="2"/>
      <c r="F14" s="2"/>
      <c r="G14" s="206" t="e">
        <f>'Basic data (national level)'!G83</f>
        <v>#DIV/0!</v>
      </c>
      <c r="H14" s="70" t="s">
        <v>324</v>
      </c>
      <c r="I14" s="70"/>
      <c r="J14" s="2" t="s">
        <v>66</v>
      </c>
    </row>
    <row r="15" spans="2:10">
      <c r="B15" s="1" t="s">
        <v>328</v>
      </c>
      <c r="C15" s="1"/>
      <c r="D15" s="1"/>
      <c r="E15" s="1"/>
      <c r="F15" s="1"/>
      <c r="G15" s="143" t="s">
        <v>76</v>
      </c>
      <c r="H15" s="142"/>
      <c r="I15" s="142"/>
      <c r="J15" s="1"/>
    </row>
    <row r="16" spans="2:10">
      <c r="B16" s="1"/>
      <c r="C16" s="3" t="s">
        <v>325</v>
      </c>
      <c r="D16" s="4"/>
      <c r="E16" s="4"/>
      <c r="F16" s="4"/>
      <c r="G16" s="138"/>
      <c r="H16" s="139" t="s">
        <v>324</v>
      </c>
      <c r="I16" s="139"/>
      <c r="J16" s="4"/>
    </row>
    <row r="17" spans="2:10">
      <c r="B17" s="1"/>
      <c r="C17" s="5" t="s">
        <v>326</v>
      </c>
      <c r="D17" s="1"/>
      <c r="E17" s="1"/>
      <c r="F17" s="1"/>
      <c r="G17" s="141"/>
      <c r="H17" s="142" t="s">
        <v>324</v>
      </c>
      <c r="I17" s="142"/>
      <c r="J17" s="1"/>
    </row>
    <row r="18" spans="2:10" ht="15" thickBot="1">
      <c r="B18" s="1"/>
      <c r="C18" s="5" t="s">
        <v>327</v>
      </c>
      <c r="D18" s="1"/>
      <c r="E18" s="1"/>
      <c r="F18" s="1"/>
      <c r="G18" s="137"/>
      <c r="H18" s="74" t="s">
        <v>324</v>
      </c>
      <c r="I18" s="74"/>
      <c r="J18" s="1"/>
    </row>
    <row r="20" spans="2:10" ht="15" thickBot="1">
      <c r="B20" s="33" t="s">
        <v>323</v>
      </c>
      <c r="C20" s="33"/>
      <c r="D20" s="33"/>
    </row>
    <row r="21" spans="2:10">
      <c r="B21" s="65" t="s">
        <v>43</v>
      </c>
      <c r="C21" s="75" t="s">
        <v>25</v>
      </c>
      <c r="D21" s="75" t="s">
        <v>26</v>
      </c>
      <c r="E21" s="75" t="s">
        <v>27</v>
      </c>
      <c r="F21" s="75" t="s">
        <v>28</v>
      </c>
      <c r="G21" s="91" t="s">
        <v>3</v>
      </c>
      <c r="H21" s="75" t="s">
        <v>2</v>
      </c>
      <c r="I21" s="65" t="s">
        <v>774</v>
      </c>
      <c r="J21" s="65" t="s">
        <v>67</v>
      </c>
    </row>
    <row r="22" spans="2:10">
      <c r="B22" t="s">
        <v>333</v>
      </c>
      <c r="D22" s="1"/>
      <c r="E22" s="1"/>
      <c r="F22" s="1"/>
      <c r="G22" s="160">
        <f>G23+G24</f>
        <v>0</v>
      </c>
      <c r="H22" s="76"/>
      <c r="I22" s="76"/>
      <c r="J22" s="1"/>
    </row>
    <row r="23" spans="2:10">
      <c r="C23" s="7" t="s">
        <v>662</v>
      </c>
      <c r="D23" s="8"/>
      <c r="E23" s="8"/>
      <c r="F23" s="8"/>
      <c r="G23" s="144"/>
      <c r="H23" s="72" t="s">
        <v>331</v>
      </c>
      <c r="I23" s="72"/>
      <c r="J23" s="8"/>
    </row>
    <row r="24" spans="2:10">
      <c r="C24" s="3" t="s">
        <v>551</v>
      </c>
      <c r="D24" s="4"/>
      <c r="E24" s="4"/>
      <c r="F24" s="4"/>
      <c r="G24" s="161">
        <f>SUM(G25:G27)</f>
        <v>0</v>
      </c>
      <c r="H24" s="73" t="s">
        <v>666</v>
      </c>
      <c r="I24" s="73"/>
      <c r="J24" s="4"/>
    </row>
    <row r="25" spans="2:10">
      <c r="C25" s="5"/>
      <c r="D25" s="3" t="s">
        <v>663</v>
      </c>
      <c r="E25" s="4"/>
      <c r="F25" s="4"/>
      <c r="G25" s="146"/>
      <c r="H25" s="73" t="s">
        <v>666</v>
      </c>
      <c r="I25" s="73"/>
      <c r="J25" s="4"/>
    </row>
    <row r="26" spans="2:10">
      <c r="C26" s="5"/>
      <c r="D26" s="5" t="s">
        <v>664</v>
      </c>
      <c r="E26" s="1"/>
      <c r="F26" s="1"/>
      <c r="G26" s="147"/>
      <c r="H26" s="74" t="s">
        <v>666</v>
      </c>
      <c r="I26" s="74"/>
      <c r="J26" s="1"/>
    </row>
    <row r="27" spans="2:10">
      <c r="B27" s="2"/>
      <c r="C27" s="6"/>
      <c r="D27" s="6" t="s">
        <v>665</v>
      </c>
      <c r="E27" s="2"/>
      <c r="F27" s="2"/>
      <c r="G27" s="104"/>
      <c r="H27" s="2" t="s">
        <v>331</v>
      </c>
      <c r="I27" s="2"/>
      <c r="J27" s="2"/>
    </row>
    <row r="28" spans="2:10">
      <c r="B28" s="1" t="s">
        <v>332</v>
      </c>
      <c r="C28" s="1"/>
      <c r="D28" s="1"/>
      <c r="E28" s="1"/>
      <c r="F28" s="1"/>
      <c r="G28" s="162">
        <f>G29*G30</f>
        <v>0</v>
      </c>
      <c r="H28" s="74" t="s">
        <v>331</v>
      </c>
      <c r="I28" s="74"/>
      <c r="J28" s="1"/>
    </row>
    <row r="29" spans="2:10">
      <c r="B29" s="1"/>
      <c r="C29" s="3" t="s">
        <v>330</v>
      </c>
      <c r="D29" s="4"/>
      <c r="E29" s="4"/>
      <c r="F29" s="4"/>
      <c r="G29" s="146"/>
      <c r="H29" s="73" t="s">
        <v>56</v>
      </c>
      <c r="I29" s="73"/>
      <c r="J29" s="4"/>
    </row>
    <row r="30" spans="2:10">
      <c r="B30" s="29"/>
      <c r="C30" s="145" t="s">
        <v>335</v>
      </c>
      <c r="D30" s="2"/>
      <c r="E30" s="2"/>
      <c r="F30" s="2"/>
      <c r="G30" s="163">
        <f>'Basic data (bioenergy pathway)'!G25</f>
        <v>0</v>
      </c>
      <c r="H30" s="131" t="s">
        <v>329</v>
      </c>
      <c r="I30" s="131"/>
      <c r="J30" s="2" t="s">
        <v>66</v>
      </c>
    </row>
    <row r="31" spans="2:10" ht="15" thickBot="1">
      <c r="B31" s="180" t="s">
        <v>334</v>
      </c>
      <c r="C31" s="4"/>
      <c r="D31" s="4"/>
      <c r="E31" s="4"/>
      <c r="F31" s="4"/>
      <c r="G31" s="164">
        <f>G22-G28</f>
        <v>0</v>
      </c>
      <c r="H31" s="73" t="s">
        <v>331</v>
      </c>
      <c r="I31" s="73"/>
      <c r="J31" s="4"/>
    </row>
  </sheetData>
  <mergeCells count="3">
    <mergeCell ref="B10:D10"/>
    <mergeCell ref="B7:B8"/>
    <mergeCell ref="E2:F2"/>
  </mergeCells>
  <phoneticPr fontId="2"/>
  <hyperlinks>
    <hyperlink ref="E3" r:id="rId1" xr:uid="{00000000-0004-0000-0D00-000000000000}"/>
    <hyperlink ref="E4" r:id="rId2" xr:uid="{00000000-0004-0000-0D00-000001000000}"/>
  </hyperlinks>
  <pageMargins left="0.7" right="0.7" top="0.75" bottom="0.75" header="0.3" footer="0.3"/>
  <pageSetup paperSize="9" orientation="portrait" r:id="rId3"/>
  <tableParts count="2">
    <tablePart r:id="rId4"/>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J41"/>
  <sheetViews>
    <sheetView topLeftCell="C1" workbookViewId="0">
      <selection activeCell="I38" sqref="I38"/>
    </sheetView>
  </sheetViews>
  <sheetFormatPr defaultColWidth="8.6640625" defaultRowHeight="14.4"/>
  <cols>
    <col min="2" max="2" width="64" bestFit="1" customWidth="1"/>
    <col min="3" max="3" width="33.6640625" bestFit="1" customWidth="1"/>
    <col min="4" max="4" width="22.109375" bestFit="1" customWidth="1"/>
    <col min="5" max="5" width="19.6640625" customWidth="1"/>
    <col min="6" max="6" width="10.44140625" customWidth="1"/>
    <col min="7" max="7" width="9" bestFit="1" customWidth="1"/>
    <col min="8" max="8" width="22.109375" bestFit="1" customWidth="1"/>
    <col min="9" max="9" width="22.44140625" bestFit="1" customWidth="1"/>
  </cols>
  <sheetData>
    <row r="1" spans="2:10" ht="21.6" thickBot="1">
      <c r="B1" s="334" t="s">
        <v>294</v>
      </c>
    </row>
    <row r="2" spans="2:10" ht="15" thickBot="1">
      <c r="B2" s="218" t="s">
        <v>448</v>
      </c>
      <c r="C2" s="226" t="s">
        <v>451</v>
      </c>
      <c r="E2" s="356" t="s">
        <v>456</v>
      </c>
      <c r="F2" s="357"/>
    </row>
    <row r="3" spans="2:10" ht="29.4" customHeight="1" thickTop="1">
      <c r="B3" s="229" t="s">
        <v>534</v>
      </c>
      <c r="C3" s="263" t="s">
        <v>539</v>
      </c>
      <c r="E3" s="224" t="s">
        <v>452</v>
      </c>
      <c r="F3" s="219" t="s">
        <v>532</v>
      </c>
    </row>
    <row r="4" spans="2:10" ht="29.4" thickBot="1">
      <c r="B4" s="229" t="s">
        <v>535</v>
      </c>
      <c r="C4" s="263" t="s">
        <v>540</v>
      </c>
      <c r="E4" s="225" t="s">
        <v>453</v>
      </c>
      <c r="F4" s="217" t="s">
        <v>533</v>
      </c>
    </row>
    <row r="5" spans="2:10" ht="28.8">
      <c r="B5" s="229" t="s">
        <v>536</v>
      </c>
      <c r="C5" s="263" t="s">
        <v>540</v>
      </c>
      <c r="E5" s="267"/>
      <c r="F5" s="258"/>
    </row>
    <row r="6" spans="2:10" ht="28.8">
      <c r="B6" s="229" t="s">
        <v>537</v>
      </c>
      <c r="C6" s="263" t="s">
        <v>541</v>
      </c>
      <c r="E6" s="267"/>
      <c r="F6" s="258"/>
    </row>
    <row r="7" spans="2:10" ht="58.2" thickBot="1">
      <c r="B7" s="232" t="s">
        <v>538</v>
      </c>
      <c r="C7" s="264" t="s">
        <v>473</v>
      </c>
    </row>
    <row r="8" spans="2:10" ht="15" thickBot="1">
      <c r="B8" s="66"/>
    </row>
    <row r="9" spans="2:10" ht="15" thickBot="1">
      <c r="B9" s="259" t="s">
        <v>483</v>
      </c>
    </row>
    <row r="10" spans="2:10" ht="15" thickTop="1">
      <c r="B10" s="380"/>
    </row>
    <row r="11" spans="2:10" ht="15" thickBot="1">
      <c r="B11" s="381"/>
    </row>
    <row r="12" spans="2:10">
      <c r="B12" s="66"/>
    </row>
    <row r="13" spans="2:10" ht="15" thickBot="1">
      <c r="B13" s="393" t="s">
        <v>295</v>
      </c>
      <c r="C13" s="393"/>
      <c r="D13" s="393"/>
    </row>
    <row r="14" spans="2:10">
      <c r="B14" s="65" t="s">
        <v>43</v>
      </c>
      <c r="C14" s="75" t="s">
        <v>25</v>
      </c>
      <c r="D14" s="75" t="s">
        <v>26</v>
      </c>
      <c r="E14" s="75" t="s">
        <v>27</v>
      </c>
      <c r="F14" s="75" t="s">
        <v>28</v>
      </c>
      <c r="G14" s="91" t="s">
        <v>3</v>
      </c>
      <c r="H14" s="75" t="s">
        <v>2</v>
      </c>
      <c r="I14" s="65" t="s">
        <v>774</v>
      </c>
      <c r="J14" s="65" t="s">
        <v>67</v>
      </c>
    </row>
    <row r="15" spans="2:10">
      <c r="B15" s="23" t="s">
        <v>206</v>
      </c>
      <c r="C15" s="1"/>
      <c r="D15" s="1"/>
      <c r="E15" s="1"/>
      <c r="F15" s="1"/>
      <c r="G15" s="160">
        <f>'Basic data (national level)'!G65</f>
        <v>0</v>
      </c>
      <c r="H15" s="76" t="s">
        <v>311</v>
      </c>
      <c r="I15" s="76"/>
      <c r="J15" s="1" t="s">
        <v>65</v>
      </c>
    </row>
    <row r="16" spans="2:10">
      <c r="B16" s="2" t="s">
        <v>320</v>
      </c>
      <c r="C16" s="2"/>
      <c r="D16" s="2"/>
      <c r="E16" s="2"/>
      <c r="F16" s="2"/>
      <c r="G16" s="163" t="e">
        <f>'Basic data (bioenergy pathway)'!#REF!</f>
        <v>#REF!</v>
      </c>
      <c r="H16" s="131" t="s">
        <v>300</v>
      </c>
      <c r="I16" s="131"/>
      <c r="J16" s="2" t="s">
        <v>66</v>
      </c>
    </row>
    <row r="17" spans="2:10" ht="15" thickBot="1">
      <c r="B17" s="177" t="s">
        <v>301</v>
      </c>
      <c r="C17" s="129"/>
      <c r="D17" s="129"/>
      <c r="E17" s="129"/>
      <c r="F17" s="129"/>
      <c r="G17" s="203" t="e">
        <f>G15/G16</f>
        <v>#REF!</v>
      </c>
      <c r="H17" s="130" t="s">
        <v>302</v>
      </c>
      <c r="I17" s="130"/>
      <c r="J17" s="129"/>
    </row>
    <row r="19" spans="2:10" ht="15" thickBot="1">
      <c r="B19" s="393" t="s">
        <v>297</v>
      </c>
      <c r="C19" s="393"/>
      <c r="D19" s="393"/>
    </row>
    <row r="20" spans="2:10">
      <c r="B20" s="65" t="s">
        <v>43</v>
      </c>
      <c r="C20" s="75" t="s">
        <v>25</v>
      </c>
      <c r="D20" s="75" t="s">
        <v>26</v>
      </c>
      <c r="E20" s="75" t="s">
        <v>27</v>
      </c>
      <c r="F20" s="75" t="s">
        <v>28</v>
      </c>
      <c r="G20" s="91" t="s">
        <v>3</v>
      </c>
      <c r="H20" s="75" t="s">
        <v>2</v>
      </c>
      <c r="I20" s="65" t="s">
        <v>774</v>
      </c>
      <c r="J20" s="65" t="s">
        <v>67</v>
      </c>
    </row>
    <row r="21" spans="2:10">
      <c r="B21" s="23" t="s">
        <v>303</v>
      </c>
      <c r="C21" s="1"/>
      <c r="D21" s="1"/>
      <c r="E21" s="1"/>
      <c r="F21" s="1"/>
      <c r="G21" s="160">
        <f>'Basic data (national level)'!G77</f>
        <v>0</v>
      </c>
      <c r="H21" s="76" t="s">
        <v>311</v>
      </c>
      <c r="I21" s="76"/>
      <c r="J21" s="1" t="s">
        <v>65</v>
      </c>
    </row>
    <row r="22" spans="2:10">
      <c r="B22" s="2" t="s">
        <v>320</v>
      </c>
      <c r="C22" s="2"/>
      <c r="D22" s="2"/>
      <c r="E22" s="2"/>
      <c r="F22" s="2"/>
      <c r="G22" s="163" t="e">
        <f>'Basic data (bioenergy pathway)'!#REF!</f>
        <v>#REF!</v>
      </c>
      <c r="H22" s="131" t="s">
        <v>300</v>
      </c>
      <c r="I22" s="131"/>
      <c r="J22" s="2" t="s">
        <v>66</v>
      </c>
    </row>
    <row r="23" spans="2:10" ht="15" thickBot="1">
      <c r="B23" s="181" t="s">
        <v>304</v>
      </c>
      <c r="C23" s="38"/>
      <c r="D23" s="38"/>
      <c r="E23" s="38"/>
      <c r="F23" s="38"/>
      <c r="G23" s="199" t="e">
        <f>G21/G22</f>
        <v>#REF!</v>
      </c>
      <c r="H23" s="132" t="s">
        <v>302</v>
      </c>
      <c r="I23" s="132"/>
      <c r="J23" s="38"/>
    </row>
    <row r="24" spans="2:10">
      <c r="B24" s="23" t="s">
        <v>306</v>
      </c>
      <c r="C24" s="1"/>
      <c r="D24" s="1"/>
      <c r="E24" s="1"/>
      <c r="F24" s="1"/>
      <c r="G24" s="162">
        <f>'Basic data (national level)'!G80</f>
        <v>0</v>
      </c>
      <c r="H24" s="133" t="s">
        <v>311</v>
      </c>
      <c r="I24" s="133"/>
      <c r="J24" s="1" t="s">
        <v>65</v>
      </c>
    </row>
    <row r="25" spans="2:10">
      <c r="B25" s="2" t="s">
        <v>320</v>
      </c>
      <c r="C25" s="2"/>
      <c r="D25" s="2"/>
      <c r="E25" s="2"/>
      <c r="F25" s="2"/>
      <c r="G25" s="163" t="e">
        <f>'Basic data (bioenergy pathway)'!#REF!</f>
        <v>#REF!</v>
      </c>
      <c r="H25" s="131" t="s">
        <v>300</v>
      </c>
      <c r="I25" s="131"/>
      <c r="J25" s="2" t="s">
        <v>66</v>
      </c>
    </row>
    <row r="26" spans="2:10" ht="15" thickBot="1">
      <c r="B26" s="177" t="s">
        <v>305</v>
      </c>
      <c r="C26" s="129"/>
      <c r="D26" s="129"/>
      <c r="E26" s="129"/>
      <c r="F26" s="129"/>
      <c r="G26" s="200" t="e">
        <f>G24/G25</f>
        <v>#REF!</v>
      </c>
      <c r="H26" s="134" t="s">
        <v>302</v>
      </c>
      <c r="I26" s="134"/>
      <c r="J26" s="129"/>
    </row>
    <row r="28" spans="2:10" ht="15" thickBot="1">
      <c r="B28" s="393" t="s">
        <v>296</v>
      </c>
      <c r="C28" s="393"/>
      <c r="D28" s="393"/>
    </row>
    <row r="29" spans="2:10" s="128" customFormat="1">
      <c r="B29" s="65" t="s">
        <v>43</v>
      </c>
      <c r="C29" s="75" t="s">
        <v>25</v>
      </c>
      <c r="D29" s="75" t="s">
        <v>26</v>
      </c>
      <c r="E29" s="75" t="s">
        <v>27</v>
      </c>
      <c r="F29" s="75" t="s">
        <v>28</v>
      </c>
      <c r="G29" s="91" t="s">
        <v>3</v>
      </c>
      <c r="H29" s="75" t="s">
        <v>2</v>
      </c>
      <c r="I29" s="65" t="s">
        <v>774</v>
      </c>
      <c r="J29" s="65" t="s">
        <v>67</v>
      </c>
    </row>
    <row r="30" spans="2:10" s="128" customFormat="1">
      <c r="B30" s="23" t="s">
        <v>316</v>
      </c>
      <c r="C30" s="1"/>
      <c r="D30" s="1"/>
      <c r="E30" s="1"/>
      <c r="F30" s="1"/>
      <c r="G30" s="160"/>
      <c r="H30" s="76" t="s">
        <v>311</v>
      </c>
      <c r="I30" s="76"/>
      <c r="J30" s="1" t="s">
        <v>65</v>
      </c>
    </row>
    <row r="31" spans="2:10" s="128" customFormat="1">
      <c r="B31" s="2" t="s">
        <v>320</v>
      </c>
      <c r="C31" s="2"/>
      <c r="D31" s="2"/>
      <c r="E31" s="2"/>
      <c r="F31" s="2"/>
      <c r="G31" s="163" t="e">
        <f>'Basic data (bioenergy pathway)'!#REF!</f>
        <v>#REF!</v>
      </c>
      <c r="H31" s="131" t="s">
        <v>300</v>
      </c>
      <c r="I31" s="131"/>
      <c r="J31" s="2" t="s">
        <v>66</v>
      </c>
    </row>
    <row r="32" spans="2:10" s="128" customFormat="1" ht="15" thickBot="1">
      <c r="B32" s="181" t="s">
        <v>317</v>
      </c>
      <c r="C32" s="38"/>
      <c r="D32" s="38"/>
      <c r="E32" s="38"/>
      <c r="F32" s="38"/>
      <c r="G32" s="199" t="e">
        <f>G30/G31</f>
        <v>#REF!</v>
      </c>
      <c r="H32" s="132" t="s">
        <v>302</v>
      </c>
      <c r="I32" s="132"/>
      <c r="J32" s="38"/>
    </row>
    <row r="33" spans="2:10" s="128" customFormat="1">
      <c r="B33" s="23" t="s">
        <v>318</v>
      </c>
      <c r="C33" s="1"/>
      <c r="D33" s="1"/>
      <c r="E33" s="1"/>
      <c r="F33" s="1"/>
      <c r="G33" s="162">
        <f>'Basic data (national level)'!G80</f>
        <v>0</v>
      </c>
      <c r="H33" s="133" t="s">
        <v>311</v>
      </c>
      <c r="I33" s="133"/>
      <c r="J33" s="1" t="s">
        <v>65</v>
      </c>
    </row>
    <row r="34" spans="2:10" s="128" customFormat="1">
      <c r="B34" s="2" t="s">
        <v>320</v>
      </c>
      <c r="C34" s="2"/>
      <c r="D34" s="2"/>
      <c r="E34" s="2"/>
      <c r="F34" s="2"/>
      <c r="G34" s="163" t="e">
        <f>'Basic data (bioenergy pathway)'!#REF!</f>
        <v>#REF!</v>
      </c>
      <c r="H34" s="131" t="s">
        <v>300</v>
      </c>
      <c r="I34" s="131"/>
      <c r="J34" s="2" t="s">
        <v>66</v>
      </c>
    </row>
    <row r="35" spans="2:10" s="128" customFormat="1" ht="15" thickBot="1">
      <c r="B35" s="177" t="s">
        <v>319</v>
      </c>
      <c r="C35" s="129"/>
      <c r="D35" s="129"/>
      <c r="E35" s="129"/>
      <c r="F35" s="129"/>
      <c r="G35" s="200" t="e">
        <f>G33/G34</f>
        <v>#REF!</v>
      </c>
      <c r="H35" s="134" t="s">
        <v>302</v>
      </c>
      <c r="I35" s="134"/>
      <c r="J35" s="129"/>
    </row>
    <row r="37" spans="2:10" ht="15" thickBot="1">
      <c r="B37" s="393" t="s">
        <v>321</v>
      </c>
      <c r="C37" s="393"/>
      <c r="D37" s="393"/>
    </row>
    <row r="38" spans="2:10">
      <c r="B38" s="65" t="s">
        <v>43</v>
      </c>
      <c r="C38" s="75" t="s">
        <v>25</v>
      </c>
      <c r="D38" s="75" t="s">
        <v>26</v>
      </c>
      <c r="E38" s="75" t="s">
        <v>27</v>
      </c>
      <c r="F38" s="75" t="s">
        <v>28</v>
      </c>
      <c r="G38" s="91" t="s">
        <v>3</v>
      </c>
      <c r="H38" s="75" t="s">
        <v>2</v>
      </c>
      <c r="I38" s="65" t="s">
        <v>774</v>
      </c>
      <c r="J38" s="65" t="s">
        <v>67</v>
      </c>
    </row>
    <row r="39" spans="2:10">
      <c r="B39" s="71" t="s">
        <v>544</v>
      </c>
      <c r="C39" s="71"/>
      <c r="D39" s="71"/>
      <c r="E39" s="71"/>
      <c r="F39" s="71"/>
      <c r="G39" s="201"/>
      <c r="H39" s="103" t="s">
        <v>311</v>
      </c>
      <c r="I39" s="103"/>
      <c r="J39" s="71"/>
    </row>
    <row r="40" spans="2:10">
      <c r="B40" s="177" t="s">
        <v>542</v>
      </c>
      <c r="C40" s="1"/>
      <c r="D40" s="1"/>
      <c r="E40" s="1"/>
      <c r="F40" s="1"/>
      <c r="G40" s="169">
        <f>'Basic data (national level)'!G65</f>
        <v>0</v>
      </c>
      <c r="H40" s="74" t="s">
        <v>311</v>
      </c>
      <c r="I40" s="74"/>
      <c r="J40" s="1" t="s">
        <v>66</v>
      </c>
    </row>
    <row r="41" spans="2:10" ht="15" thickBot="1">
      <c r="B41" s="179" t="s">
        <v>543</v>
      </c>
      <c r="C41" s="2"/>
      <c r="D41" s="2"/>
      <c r="E41" s="2"/>
      <c r="F41" s="2"/>
      <c r="G41" s="202" t="e">
        <f>G39/G40</f>
        <v>#DIV/0!</v>
      </c>
      <c r="H41" s="131"/>
      <c r="I41" s="131"/>
      <c r="J41" s="2"/>
    </row>
  </sheetData>
  <mergeCells count="6">
    <mergeCell ref="E2:F2"/>
    <mergeCell ref="B37:D37"/>
    <mergeCell ref="B13:D13"/>
    <mergeCell ref="B19:D19"/>
    <mergeCell ref="B28:D28"/>
    <mergeCell ref="B10:B11"/>
  </mergeCells>
  <phoneticPr fontId="2"/>
  <hyperlinks>
    <hyperlink ref="E3" r:id="rId1" xr:uid="{00000000-0004-0000-0E00-000000000000}"/>
    <hyperlink ref="E4" r:id="rId2" xr:uid="{00000000-0004-0000-0E00-000001000000}"/>
  </hyperlinks>
  <pageMargins left="0.7" right="0.7" top="0.75" bottom="0.75" header="0.3" footer="0.3"/>
  <pageSetup paperSize="9" orientation="portrait" r:id="rId3"/>
  <tableParts count="4">
    <tablePart r:id="rId4"/>
    <tablePart r:id="rId5"/>
    <tablePart r:id="rId6"/>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J11"/>
  <sheetViews>
    <sheetView workbookViewId="0">
      <selection activeCell="I11" sqref="I11"/>
    </sheetView>
  </sheetViews>
  <sheetFormatPr defaultRowHeight="14.4"/>
  <cols>
    <col min="2" max="2" width="40.77734375" bestFit="1" customWidth="1"/>
    <col min="3" max="3" width="22.44140625" customWidth="1"/>
    <col min="4" max="4" width="14.88671875" customWidth="1"/>
    <col min="5" max="5" width="19.33203125" bestFit="1" customWidth="1"/>
    <col min="6" max="6" width="14.88671875" customWidth="1"/>
  </cols>
  <sheetData>
    <row r="1" spans="2:10" ht="21.6" thickBot="1">
      <c r="B1" s="339" t="s">
        <v>750</v>
      </c>
    </row>
    <row r="2" spans="2:10" ht="15" thickBot="1">
      <c r="B2" s="218" t="s">
        <v>448</v>
      </c>
      <c r="C2" s="226" t="s">
        <v>451</v>
      </c>
      <c r="E2" s="356" t="s">
        <v>456</v>
      </c>
      <c r="F2" s="357"/>
    </row>
    <row r="3" spans="2:10" ht="15" thickTop="1">
      <c r="B3" s="394" t="s">
        <v>752</v>
      </c>
      <c r="C3" s="379" t="s">
        <v>751</v>
      </c>
      <c r="E3" s="224" t="s">
        <v>452</v>
      </c>
      <c r="F3" s="328" t="s">
        <v>749</v>
      </c>
    </row>
    <row r="4" spans="2:10" ht="43.95" customHeight="1" thickBot="1">
      <c r="B4" s="386"/>
      <c r="C4" s="361"/>
      <c r="E4" s="225" t="s">
        <v>453</v>
      </c>
      <c r="F4" s="329" t="s">
        <v>748</v>
      </c>
    </row>
    <row r="5" spans="2:10" ht="15" thickBot="1">
      <c r="B5" s="66"/>
    </row>
    <row r="6" spans="2:10" ht="15" thickBot="1">
      <c r="B6" s="356" t="s">
        <v>483</v>
      </c>
      <c r="C6" s="357"/>
    </row>
    <row r="7" spans="2:10" ht="14.4" customHeight="1" thickTop="1">
      <c r="B7" s="358" t="s">
        <v>754</v>
      </c>
      <c r="C7" s="359"/>
    </row>
    <row r="8" spans="2:10" ht="30" customHeight="1" thickBot="1">
      <c r="B8" s="360"/>
      <c r="C8" s="361"/>
    </row>
    <row r="10" spans="2:10">
      <c r="B10" s="75" t="s">
        <v>43</v>
      </c>
      <c r="C10" s="75" t="s">
        <v>25</v>
      </c>
      <c r="D10" s="75" t="s">
        <v>26</v>
      </c>
      <c r="E10" s="75" t="s">
        <v>27</v>
      </c>
      <c r="F10" s="75" t="s">
        <v>28</v>
      </c>
      <c r="G10" s="342" t="s">
        <v>3</v>
      </c>
      <c r="H10" s="75" t="s">
        <v>2</v>
      </c>
      <c r="I10" s="75" t="s">
        <v>772</v>
      </c>
      <c r="J10" s="75" t="s">
        <v>67</v>
      </c>
    </row>
    <row r="11" spans="2:10">
      <c r="B11" s="214" t="s">
        <v>755</v>
      </c>
      <c r="C11" s="1"/>
      <c r="D11" s="1"/>
      <c r="E11" s="1"/>
      <c r="F11" s="1"/>
      <c r="G11" s="1"/>
      <c r="H11" s="1" t="s">
        <v>753</v>
      </c>
      <c r="I11" s="1"/>
      <c r="J11" s="1"/>
    </row>
  </sheetData>
  <mergeCells count="5">
    <mergeCell ref="E2:F2"/>
    <mergeCell ref="B3:B4"/>
    <mergeCell ref="C3:C4"/>
    <mergeCell ref="B6:C6"/>
    <mergeCell ref="B7:C8"/>
  </mergeCells>
  <phoneticPr fontId="2"/>
  <hyperlinks>
    <hyperlink ref="E3" r:id="rId1" xr:uid="{00000000-0004-0000-0F00-000000000000}"/>
    <hyperlink ref="E4" r:id="rId2" xr:uid="{00000000-0004-0000-0F00-000001000000}"/>
  </hyperlinks>
  <pageMargins left="0.7" right="0.7" top="0.75" bottom="0.75" header="0.3" footer="0.3"/>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J41"/>
  <sheetViews>
    <sheetView topLeftCell="C6" workbookViewId="0">
      <selection activeCell="I13" sqref="I13"/>
    </sheetView>
  </sheetViews>
  <sheetFormatPr defaultColWidth="8.6640625" defaultRowHeight="14.4"/>
  <cols>
    <col min="2" max="2" width="64" bestFit="1" customWidth="1"/>
    <col min="3" max="3" width="46.77734375" customWidth="1"/>
    <col min="4" max="4" width="22.109375" bestFit="1" customWidth="1"/>
    <col min="5" max="5" width="22.6640625" bestFit="1" customWidth="1"/>
    <col min="6" max="6" width="11.88671875" customWidth="1"/>
    <col min="8" max="8" width="22.109375" bestFit="1" customWidth="1"/>
    <col min="9" max="9" width="22.44140625" bestFit="1" customWidth="1"/>
  </cols>
  <sheetData>
    <row r="1" spans="2:10" ht="21.6" thickBot="1">
      <c r="B1" s="334" t="s">
        <v>336</v>
      </c>
    </row>
    <row r="2" spans="2:10" ht="15" thickBot="1">
      <c r="B2" s="216" t="s">
        <v>448</v>
      </c>
      <c r="C2" s="260" t="s">
        <v>451</v>
      </c>
      <c r="E2" s="356" t="s">
        <v>456</v>
      </c>
      <c r="F2" s="357"/>
    </row>
    <row r="3" spans="2:10" ht="288.60000000000002" thickTop="1">
      <c r="B3" s="265" t="s">
        <v>530</v>
      </c>
      <c r="C3" s="266" t="s">
        <v>531</v>
      </c>
      <c r="E3" s="224" t="s">
        <v>452</v>
      </c>
      <c r="F3" s="219" t="s">
        <v>524</v>
      </c>
    </row>
    <row r="4" spans="2:10" ht="15" thickBot="1">
      <c r="B4" s="229" t="s">
        <v>529</v>
      </c>
      <c r="C4" s="263" t="s">
        <v>528</v>
      </c>
      <c r="E4" s="225" t="s">
        <v>453</v>
      </c>
      <c r="F4" s="217" t="s">
        <v>525</v>
      </c>
    </row>
    <row r="5" spans="2:10" ht="43.8" thickBot="1">
      <c r="B5" s="230" t="s">
        <v>526</v>
      </c>
      <c r="C5" s="264" t="s">
        <v>527</v>
      </c>
    </row>
    <row r="6" spans="2:10" ht="15" thickBot="1">
      <c r="B6" s="1"/>
      <c r="C6" s="1"/>
      <c r="D6" s="1"/>
      <c r="E6" s="1"/>
      <c r="F6" s="1"/>
    </row>
    <row r="7" spans="2:10" ht="15" thickBot="1">
      <c r="B7" s="259" t="s">
        <v>483</v>
      </c>
      <c r="C7" s="1"/>
      <c r="D7" s="1"/>
      <c r="E7" s="1"/>
      <c r="F7" s="1"/>
    </row>
    <row r="8" spans="2:10" ht="15" customHeight="1" thickTop="1">
      <c r="B8" s="380"/>
      <c r="C8" s="1"/>
      <c r="D8" s="1"/>
      <c r="E8" s="1"/>
      <c r="F8" s="1"/>
    </row>
    <row r="9" spans="2:10" ht="15" thickBot="1">
      <c r="B9" s="381"/>
      <c r="C9" s="1"/>
      <c r="D9" s="1"/>
      <c r="E9" s="1"/>
      <c r="F9" s="1"/>
    </row>
    <row r="10" spans="2:10">
      <c r="B10" s="66"/>
    </row>
    <row r="11" spans="2:10" ht="15" thickBot="1">
      <c r="B11" s="393" t="s">
        <v>337</v>
      </c>
      <c r="C11" s="393"/>
      <c r="D11" s="393"/>
    </row>
    <row r="12" spans="2:10">
      <c r="B12" s="65" t="s">
        <v>43</v>
      </c>
      <c r="C12" s="65" t="s">
        <v>25</v>
      </c>
      <c r="D12" s="75" t="s">
        <v>26</v>
      </c>
      <c r="E12" s="75" t="s">
        <v>27</v>
      </c>
      <c r="F12" s="75" t="s">
        <v>28</v>
      </c>
      <c r="G12" s="91" t="s">
        <v>3</v>
      </c>
      <c r="H12" s="75" t="s">
        <v>2</v>
      </c>
      <c r="I12" s="65" t="s">
        <v>774</v>
      </c>
      <c r="J12" s="65" t="s">
        <v>67</v>
      </c>
    </row>
    <row r="13" spans="2:10">
      <c r="B13" t="s">
        <v>658</v>
      </c>
      <c r="G13" s="324" t="s">
        <v>76</v>
      </c>
      <c r="H13" s="318"/>
      <c r="I13" s="318"/>
    </row>
    <row r="14" spans="2:10">
      <c r="C14" s="3" t="s">
        <v>659</v>
      </c>
      <c r="D14" s="4"/>
      <c r="E14" s="4"/>
      <c r="F14" s="4"/>
      <c r="G14" s="322"/>
      <c r="H14" s="320" t="s">
        <v>660</v>
      </c>
      <c r="I14" s="320"/>
      <c r="J14" s="4"/>
    </row>
    <row r="15" spans="2:10">
      <c r="B15" s="2"/>
      <c r="C15" s="6" t="s">
        <v>661</v>
      </c>
      <c r="D15" s="2"/>
      <c r="E15" s="2"/>
      <c r="F15" s="2"/>
      <c r="G15" s="323"/>
      <c r="H15" s="321" t="s">
        <v>660</v>
      </c>
      <c r="I15" s="321"/>
      <c r="J15" s="2"/>
    </row>
    <row r="16" spans="2:10">
      <c r="B16" t="s">
        <v>656</v>
      </c>
      <c r="G16" s="143" t="s">
        <v>76</v>
      </c>
      <c r="H16" s="325"/>
      <c r="I16" s="325"/>
    </row>
    <row r="17" spans="2:10">
      <c r="C17" s="3" t="s">
        <v>659</v>
      </c>
      <c r="D17" s="4"/>
      <c r="E17" s="4"/>
      <c r="F17" s="4"/>
      <c r="G17" s="322"/>
      <c r="H17" s="320" t="s">
        <v>660</v>
      </c>
      <c r="I17" s="320"/>
      <c r="J17" s="4"/>
    </row>
    <row r="18" spans="2:10">
      <c r="B18" s="2"/>
      <c r="C18" s="6" t="s">
        <v>661</v>
      </c>
      <c r="D18" s="2"/>
      <c r="E18" s="2"/>
      <c r="F18" s="2"/>
      <c r="G18" s="323"/>
      <c r="H18" s="321" t="s">
        <v>660</v>
      </c>
      <c r="I18" s="321"/>
      <c r="J18" s="2"/>
    </row>
    <row r="19" spans="2:10">
      <c r="B19" t="s">
        <v>657</v>
      </c>
      <c r="G19" s="143" t="s">
        <v>76</v>
      </c>
      <c r="H19" s="318"/>
      <c r="I19" s="318"/>
    </row>
    <row r="20" spans="2:10">
      <c r="C20" s="3" t="s">
        <v>659</v>
      </c>
      <c r="D20" s="4"/>
      <c r="E20" s="4"/>
      <c r="F20" s="4"/>
      <c r="G20" s="322"/>
      <c r="H20" s="320" t="s">
        <v>660</v>
      </c>
      <c r="I20" s="320"/>
      <c r="J20" s="4"/>
    </row>
    <row r="21" spans="2:10">
      <c r="B21" s="2"/>
      <c r="C21" s="6" t="s">
        <v>661</v>
      </c>
      <c r="D21" s="2"/>
      <c r="E21" s="2"/>
      <c r="F21" s="2"/>
      <c r="G21" s="323"/>
      <c r="H21" s="321" t="s">
        <v>660</v>
      </c>
      <c r="I21" s="321"/>
      <c r="J21" s="2"/>
    </row>
    <row r="22" spans="2:10">
      <c r="B22" t="s">
        <v>625</v>
      </c>
      <c r="G22" s="143" t="s">
        <v>76</v>
      </c>
      <c r="H22" s="325"/>
      <c r="I22" s="325"/>
    </row>
    <row r="23" spans="2:10">
      <c r="C23" s="3" t="s">
        <v>659</v>
      </c>
      <c r="D23" s="4"/>
      <c r="E23" s="4"/>
      <c r="F23" s="4"/>
      <c r="G23" s="322"/>
      <c r="H23" s="320" t="s">
        <v>660</v>
      </c>
      <c r="I23" s="320"/>
      <c r="J23" s="4"/>
    </row>
    <row r="24" spans="2:10">
      <c r="B24" s="2"/>
      <c r="C24" s="6" t="s">
        <v>661</v>
      </c>
      <c r="D24" s="2"/>
      <c r="E24" s="2"/>
      <c r="F24" s="2"/>
      <c r="G24" s="323"/>
      <c r="H24" s="321" t="s">
        <v>660</v>
      </c>
      <c r="I24" s="321"/>
      <c r="J24" s="2"/>
    </row>
    <row r="25" spans="2:10">
      <c r="B25" t="s">
        <v>92</v>
      </c>
      <c r="G25" s="324" t="s">
        <v>76</v>
      </c>
      <c r="H25" s="318"/>
      <c r="I25" s="318"/>
    </row>
    <row r="26" spans="2:10">
      <c r="C26" s="3" t="s">
        <v>339</v>
      </c>
      <c r="D26" s="4"/>
      <c r="E26" s="4"/>
      <c r="F26" s="4"/>
      <c r="G26" s="319">
        <f>G27+G28</f>
        <v>0</v>
      </c>
      <c r="H26" s="320" t="s">
        <v>357</v>
      </c>
      <c r="I26" s="320"/>
      <c r="J26" s="4"/>
    </row>
    <row r="27" spans="2:10">
      <c r="C27" s="5"/>
      <c r="D27" s="3" t="s">
        <v>341</v>
      </c>
      <c r="E27" s="4"/>
      <c r="F27" s="4"/>
      <c r="G27" s="146"/>
      <c r="H27" s="207" t="s">
        <v>357</v>
      </c>
      <c r="I27" s="207"/>
      <c r="J27" s="4"/>
    </row>
    <row r="28" spans="2:10">
      <c r="C28" s="6"/>
      <c r="D28" s="6" t="s">
        <v>342</v>
      </c>
      <c r="E28" s="2"/>
      <c r="F28" s="2"/>
      <c r="G28" s="327"/>
      <c r="H28" s="183" t="s">
        <v>357</v>
      </c>
      <c r="I28" s="321"/>
      <c r="J28" s="2"/>
    </row>
    <row r="29" spans="2:10">
      <c r="C29" s="5" t="s">
        <v>340</v>
      </c>
      <c r="D29" s="1"/>
      <c r="E29" s="1"/>
      <c r="F29" s="1"/>
      <c r="G29" s="184">
        <f>G30+G31</f>
        <v>0</v>
      </c>
      <c r="H29" s="142" t="s">
        <v>357</v>
      </c>
      <c r="I29" s="142"/>
      <c r="J29" s="1"/>
    </row>
    <row r="30" spans="2:10">
      <c r="C30" s="5"/>
      <c r="D30" s="3" t="s">
        <v>341</v>
      </c>
      <c r="E30" s="4"/>
      <c r="F30" s="4"/>
      <c r="G30" s="326"/>
      <c r="H30" s="320" t="s">
        <v>357</v>
      </c>
      <c r="I30" s="320"/>
      <c r="J30" s="4"/>
    </row>
    <row r="31" spans="2:10">
      <c r="C31" s="5"/>
      <c r="D31" s="5" t="s">
        <v>342</v>
      </c>
      <c r="E31" s="1"/>
      <c r="F31" s="1"/>
      <c r="G31" s="141"/>
      <c r="H31" s="142" t="s">
        <v>357</v>
      </c>
      <c r="I31" s="142"/>
      <c r="J31" s="1"/>
    </row>
    <row r="33" spans="2:9" ht="15" thickBot="1">
      <c r="B33" s="393" t="s">
        <v>338</v>
      </c>
      <c r="C33" s="393"/>
      <c r="D33" s="393"/>
    </row>
    <row r="34" spans="2:9">
      <c r="B34" s="65" t="s">
        <v>43</v>
      </c>
      <c r="C34" s="75" t="s">
        <v>25</v>
      </c>
      <c r="D34" s="75" t="s">
        <v>26</v>
      </c>
      <c r="E34" s="75" t="s">
        <v>27</v>
      </c>
      <c r="F34" s="75" t="s">
        <v>28</v>
      </c>
      <c r="G34" s="91" t="s">
        <v>3</v>
      </c>
      <c r="H34" s="75" t="s">
        <v>2</v>
      </c>
      <c r="I34" s="65" t="s">
        <v>67</v>
      </c>
    </row>
    <row r="35" spans="2:9">
      <c r="B35" s="149" t="s">
        <v>346</v>
      </c>
      <c r="C35" s="150"/>
      <c r="D35" s="150"/>
      <c r="E35" s="150"/>
      <c r="F35" s="150"/>
      <c r="G35" s="151"/>
      <c r="H35" s="150" t="s">
        <v>371</v>
      </c>
      <c r="I35" s="150"/>
    </row>
    <row r="36" spans="2:9">
      <c r="B36" s="182" t="s">
        <v>343</v>
      </c>
      <c r="D36" s="1"/>
      <c r="E36" s="1"/>
      <c r="F36" s="1"/>
      <c r="G36" s="162">
        <f>G37+G38</f>
        <v>0</v>
      </c>
      <c r="H36" s="133" t="s">
        <v>367</v>
      </c>
      <c r="I36" s="1"/>
    </row>
    <row r="37" spans="2:9">
      <c r="C37" s="3" t="s">
        <v>344</v>
      </c>
      <c r="D37" s="4"/>
      <c r="E37" s="4"/>
      <c r="F37" s="4"/>
      <c r="G37" s="146"/>
      <c r="H37" s="73" t="s">
        <v>368</v>
      </c>
      <c r="I37" s="4"/>
    </row>
    <row r="38" spans="2:9">
      <c r="B38" s="2"/>
      <c r="C38" s="6" t="s">
        <v>345</v>
      </c>
      <c r="D38" s="2"/>
      <c r="E38" s="2"/>
      <c r="F38" s="2"/>
      <c r="G38" s="148"/>
      <c r="H38" s="131" t="s">
        <v>367</v>
      </c>
      <c r="I38" s="2"/>
    </row>
    <row r="39" spans="2:9">
      <c r="B39" s="177" t="s">
        <v>356</v>
      </c>
      <c r="C39" s="1"/>
      <c r="D39" s="1"/>
      <c r="E39" s="1"/>
      <c r="F39" s="1"/>
      <c r="G39" s="158" t="e">
        <f>G36/G$35</f>
        <v>#DIV/0!</v>
      </c>
      <c r="H39" s="74" t="s">
        <v>369</v>
      </c>
      <c r="I39" s="1"/>
    </row>
    <row r="40" spans="2:9">
      <c r="B40" s="1"/>
      <c r="C40" s="3" t="s">
        <v>344</v>
      </c>
      <c r="D40" s="4"/>
      <c r="E40" s="4"/>
      <c r="F40" s="4"/>
      <c r="G40" s="158" t="e">
        <f>G37/G$35</f>
        <v>#DIV/0!</v>
      </c>
      <c r="H40" s="73" t="s">
        <v>367</v>
      </c>
      <c r="I40" s="4"/>
    </row>
    <row r="41" spans="2:9" ht="15" thickBot="1">
      <c r="B41" s="29"/>
      <c r="C41" s="145" t="s">
        <v>345</v>
      </c>
      <c r="D41" s="2"/>
      <c r="E41" s="2"/>
      <c r="F41" s="2"/>
      <c r="G41" s="159" t="e">
        <f>G38/G$36</f>
        <v>#DIV/0!</v>
      </c>
      <c r="H41" s="131" t="s">
        <v>370</v>
      </c>
      <c r="I41" s="2"/>
    </row>
  </sheetData>
  <mergeCells count="4">
    <mergeCell ref="B11:D11"/>
    <mergeCell ref="B33:D33"/>
    <mergeCell ref="B8:B9"/>
    <mergeCell ref="E2:F2"/>
  </mergeCells>
  <phoneticPr fontId="2"/>
  <hyperlinks>
    <hyperlink ref="E3" r:id="rId1" xr:uid="{00000000-0004-0000-1000-000000000000}"/>
    <hyperlink ref="E4" r:id="rId2" xr:uid="{00000000-0004-0000-1000-000001000000}"/>
  </hyperlinks>
  <pageMargins left="0.7" right="0.7" top="0.75" bottom="0.75" header="0.3" footer="0.3"/>
  <pageSetup paperSize="9" orientation="portrait" r:id="rId3"/>
  <tableParts count="2">
    <tablePart r:id="rId4"/>
    <tablePart r:id="rId5"/>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J12"/>
  <sheetViews>
    <sheetView topLeftCell="B10" workbookViewId="0">
      <selection activeCell="I11" sqref="I11"/>
    </sheetView>
  </sheetViews>
  <sheetFormatPr defaultRowHeight="14.4"/>
  <cols>
    <col min="2" max="2" width="57.6640625" customWidth="1"/>
    <col min="3" max="3" width="17.21875" customWidth="1"/>
    <col min="4" max="4" width="14.88671875" customWidth="1"/>
    <col min="5" max="5" width="19.33203125" bestFit="1" customWidth="1"/>
    <col min="6" max="6" width="14.88671875" customWidth="1"/>
  </cols>
  <sheetData>
    <row r="1" spans="2:10" ht="21.6" thickBot="1">
      <c r="B1" s="339" t="s">
        <v>756</v>
      </c>
    </row>
    <row r="2" spans="2:10" ht="15" thickBot="1">
      <c r="B2" s="218" t="s">
        <v>448</v>
      </c>
      <c r="C2" s="226" t="s">
        <v>451</v>
      </c>
      <c r="E2" s="356" t="s">
        <v>456</v>
      </c>
      <c r="F2" s="357"/>
    </row>
    <row r="3" spans="2:10" ht="34.200000000000003" customHeight="1" thickTop="1">
      <c r="B3" s="345" t="s">
        <v>759</v>
      </c>
      <c r="C3" s="395" t="s">
        <v>691</v>
      </c>
      <c r="E3" s="224" t="s">
        <v>452</v>
      </c>
      <c r="F3" s="328" t="s">
        <v>757</v>
      </c>
    </row>
    <row r="4" spans="2:10" ht="43.8" thickBot="1">
      <c r="B4" s="346" t="s">
        <v>760</v>
      </c>
      <c r="C4" s="396"/>
      <c r="E4" s="225" t="s">
        <v>453</v>
      </c>
      <c r="F4" s="329" t="s">
        <v>758</v>
      </c>
    </row>
    <row r="5" spans="2:10" ht="14.4" customHeight="1" thickBot="1">
      <c r="B5" s="1"/>
      <c r="C5" s="1"/>
      <c r="D5" s="1"/>
      <c r="E5" s="1"/>
      <c r="F5" s="1"/>
    </row>
    <row r="6" spans="2:10" ht="15" thickBot="1">
      <c r="B6" s="356" t="s">
        <v>483</v>
      </c>
      <c r="C6" s="378"/>
      <c r="D6" s="378"/>
      <c r="E6" s="357"/>
      <c r="F6" s="1"/>
    </row>
    <row r="7" spans="2:10" ht="34.200000000000003" customHeight="1" thickTop="1">
      <c r="B7" s="358" t="s">
        <v>763</v>
      </c>
      <c r="C7" s="382"/>
      <c r="D7" s="382"/>
      <c r="E7" s="359"/>
      <c r="F7" s="1"/>
    </row>
    <row r="8" spans="2:10" ht="58.2" customHeight="1" thickBot="1">
      <c r="B8" s="360"/>
      <c r="C8" s="377"/>
      <c r="D8" s="377"/>
      <c r="E8" s="361"/>
      <c r="F8" s="1"/>
    </row>
    <row r="9" spans="2:10">
      <c r="B9" s="335"/>
      <c r="C9" s="335"/>
      <c r="D9" s="1"/>
      <c r="E9" s="1"/>
      <c r="F9" s="1"/>
    </row>
    <row r="10" spans="2:10">
      <c r="B10" s="75" t="s">
        <v>43</v>
      </c>
      <c r="C10" s="75" t="s">
        <v>25</v>
      </c>
      <c r="D10" s="75" t="s">
        <v>26</v>
      </c>
      <c r="E10" s="75" t="s">
        <v>27</v>
      </c>
      <c r="F10" s="75" t="s">
        <v>28</v>
      </c>
      <c r="G10" s="342" t="s">
        <v>3</v>
      </c>
      <c r="H10" s="75" t="s">
        <v>2</v>
      </c>
      <c r="I10" s="75" t="s">
        <v>772</v>
      </c>
      <c r="J10" s="75" t="s">
        <v>67</v>
      </c>
    </row>
    <row r="11" spans="2:10">
      <c r="B11" s="214" t="s">
        <v>761</v>
      </c>
      <c r="C11" s="1"/>
      <c r="D11" s="1"/>
      <c r="E11" s="1"/>
      <c r="F11" s="1"/>
      <c r="G11" s="1"/>
      <c r="H11" s="1" t="s">
        <v>144</v>
      </c>
      <c r="I11" s="1"/>
      <c r="J11" s="1"/>
    </row>
    <row r="12" spans="2:10">
      <c r="B12" s="214" t="s">
        <v>762</v>
      </c>
      <c r="C12" s="1"/>
      <c r="D12" s="1"/>
      <c r="E12" s="1"/>
      <c r="F12" s="1"/>
      <c r="G12" s="1"/>
      <c r="H12" s="1" t="s">
        <v>144</v>
      </c>
      <c r="I12" s="1"/>
      <c r="J12" s="1"/>
    </row>
  </sheetData>
  <mergeCells count="4">
    <mergeCell ref="C3:C4"/>
    <mergeCell ref="E2:F2"/>
    <mergeCell ref="B6:E6"/>
    <mergeCell ref="B7:E8"/>
  </mergeCells>
  <phoneticPr fontId="2"/>
  <hyperlinks>
    <hyperlink ref="E3" r:id="rId1" xr:uid="{00000000-0004-0000-1100-000000000000}"/>
    <hyperlink ref="E4" r:id="rId2" xr:uid="{00000000-0004-0000-1100-000001000000}"/>
  </hyperlinks>
  <pageMargins left="0.7" right="0.7" top="0.75" bottom="0.75" header="0.3" footer="0.3"/>
  <pageSetup paperSize="9" orientation="portrait" r:id="rId3"/>
  <tableParts count="1">
    <tablePart r:id="rId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J52"/>
  <sheetViews>
    <sheetView topLeftCell="C42" workbookViewId="0">
      <selection activeCell="I33" sqref="I33"/>
    </sheetView>
  </sheetViews>
  <sheetFormatPr defaultColWidth="8.6640625" defaultRowHeight="14.4"/>
  <cols>
    <col min="2" max="2" width="64" bestFit="1" customWidth="1"/>
    <col min="3" max="3" width="33.6640625" bestFit="1" customWidth="1"/>
    <col min="4" max="4" width="22.109375" bestFit="1" customWidth="1"/>
    <col min="5" max="5" width="22.6640625" bestFit="1" customWidth="1"/>
    <col min="6" max="6" width="11.44140625" customWidth="1"/>
    <col min="8" max="8" width="22.109375" bestFit="1" customWidth="1"/>
    <col min="9" max="9" width="22.44140625" bestFit="1" customWidth="1"/>
  </cols>
  <sheetData>
    <row r="1" spans="2:10" ht="21.6" thickBot="1">
      <c r="B1" s="334" t="s">
        <v>347</v>
      </c>
    </row>
    <row r="2" spans="2:10" ht="15" thickBot="1">
      <c r="B2" s="218" t="s">
        <v>448</v>
      </c>
      <c r="C2" s="226" t="s">
        <v>451</v>
      </c>
      <c r="E2" s="218" t="s">
        <v>456</v>
      </c>
      <c r="F2" s="226"/>
    </row>
    <row r="3" spans="2:10" ht="15" thickTop="1">
      <c r="B3" s="352" t="s">
        <v>522</v>
      </c>
      <c r="C3" s="354" t="s">
        <v>523</v>
      </c>
      <c r="E3" s="224" t="s">
        <v>452</v>
      </c>
      <c r="F3" s="219" t="s">
        <v>521</v>
      </c>
    </row>
    <row r="4" spans="2:10" ht="48.6" customHeight="1" thickBot="1">
      <c r="B4" s="353"/>
      <c r="C4" s="365"/>
      <c r="E4" s="225" t="s">
        <v>453</v>
      </c>
      <c r="F4" s="217" t="s">
        <v>520</v>
      </c>
    </row>
    <row r="5" spans="2:10" ht="15" thickBot="1">
      <c r="B5" s="1"/>
      <c r="C5" s="1"/>
      <c r="D5" s="1"/>
      <c r="E5" s="1"/>
      <c r="F5" s="1"/>
    </row>
    <row r="6" spans="2:10" ht="15" thickBot="1">
      <c r="B6" s="259" t="s">
        <v>483</v>
      </c>
      <c r="C6" s="1"/>
      <c r="D6" s="1"/>
      <c r="E6" s="1"/>
      <c r="F6" s="1"/>
    </row>
    <row r="7" spans="2:10" ht="15" thickTop="1">
      <c r="B7" s="380"/>
      <c r="C7" s="1"/>
      <c r="D7" s="1"/>
      <c r="E7" s="1"/>
      <c r="F7" s="1"/>
    </row>
    <row r="8" spans="2:10" ht="15" thickBot="1">
      <c r="B8" s="381"/>
      <c r="C8" s="1"/>
      <c r="D8" s="1"/>
      <c r="E8" s="1"/>
      <c r="F8" s="1"/>
    </row>
    <row r="9" spans="2:10" ht="15" thickBot="1">
      <c r="B9" s="66"/>
    </row>
    <row r="10" spans="2:10">
      <c r="B10" s="65" t="s">
        <v>43</v>
      </c>
      <c r="C10" s="75" t="s">
        <v>25</v>
      </c>
      <c r="D10" s="75" t="s">
        <v>26</v>
      </c>
      <c r="E10" s="75" t="s">
        <v>27</v>
      </c>
      <c r="F10" s="75" t="s">
        <v>28</v>
      </c>
      <c r="G10" s="91" t="s">
        <v>3</v>
      </c>
      <c r="H10" s="75" t="s">
        <v>2</v>
      </c>
      <c r="I10" s="65" t="s">
        <v>774</v>
      </c>
      <c r="J10" s="65" t="s">
        <v>67</v>
      </c>
    </row>
    <row r="11" spans="2:10">
      <c r="B11" s="149" t="s">
        <v>349</v>
      </c>
      <c r="C11" s="150"/>
      <c r="D11" s="150"/>
      <c r="E11" s="150"/>
      <c r="F11" s="150"/>
      <c r="G11" s="154">
        <f>'Basic data (bioenergy pathway)'!G4</f>
        <v>0</v>
      </c>
      <c r="H11" s="149" t="s">
        <v>56</v>
      </c>
      <c r="I11" s="149"/>
      <c r="J11" s="149" t="s">
        <v>348</v>
      </c>
    </row>
    <row r="12" spans="2:10">
      <c r="B12" s="313" t="s">
        <v>645</v>
      </c>
      <c r="C12" s="294"/>
      <c r="D12" s="294"/>
      <c r="E12" s="294"/>
      <c r="F12" s="294"/>
      <c r="G12" s="314"/>
      <c r="H12" s="313" t="s">
        <v>56</v>
      </c>
      <c r="I12" s="313"/>
      <c r="J12" s="313"/>
    </row>
    <row r="13" spans="2:10">
      <c r="B13" s="177" t="s">
        <v>652</v>
      </c>
      <c r="C13" s="65"/>
      <c r="D13" s="65"/>
      <c r="E13" s="65"/>
      <c r="F13" s="65"/>
      <c r="G13" s="317" t="s">
        <v>76</v>
      </c>
      <c r="H13" s="152"/>
      <c r="I13" s="152"/>
      <c r="J13" s="152"/>
    </row>
    <row r="14" spans="2:10">
      <c r="C14" s="3" t="s">
        <v>29</v>
      </c>
      <c r="D14" s="4"/>
      <c r="E14" s="4"/>
      <c r="F14" s="4"/>
      <c r="G14" s="155">
        <f>SUM(G15:G17)</f>
        <v>0</v>
      </c>
      <c r="H14" s="153" t="s">
        <v>355</v>
      </c>
      <c r="I14" s="153"/>
      <c r="J14" s="4"/>
    </row>
    <row r="15" spans="2:10">
      <c r="C15" s="5"/>
      <c r="D15" s="3" t="s">
        <v>350</v>
      </c>
      <c r="E15" s="4"/>
      <c r="F15" s="4"/>
      <c r="G15" s="146"/>
      <c r="H15" s="73" t="s">
        <v>355</v>
      </c>
      <c r="I15" s="73"/>
      <c r="J15" s="4"/>
    </row>
    <row r="16" spans="2:10">
      <c r="B16" s="1"/>
      <c r="C16" s="5"/>
      <c r="D16" s="5" t="s">
        <v>351</v>
      </c>
      <c r="E16" s="1"/>
      <c r="F16" s="1"/>
      <c r="G16" s="147"/>
      <c r="H16" s="74" t="s">
        <v>355</v>
      </c>
      <c r="I16" s="74"/>
      <c r="J16" s="1"/>
    </row>
    <row r="17" spans="2:10">
      <c r="B17" s="28"/>
      <c r="C17" s="6"/>
      <c r="D17" s="6" t="s">
        <v>352</v>
      </c>
      <c r="E17" s="2"/>
      <c r="F17" s="2"/>
      <c r="G17" s="148"/>
      <c r="H17" s="131" t="s">
        <v>355</v>
      </c>
      <c r="I17" s="131"/>
      <c r="J17" s="2"/>
    </row>
    <row r="18" spans="2:10">
      <c r="B18" s="1"/>
      <c r="C18" s="312" t="s">
        <v>649</v>
      </c>
      <c r="D18" s="65"/>
      <c r="E18" s="65"/>
      <c r="F18" s="65"/>
      <c r="G18" s="156">
        <f>SUM(G19:G21)</f>
        <v>0</v>
      </c>
      <c r="H18" s="152" t="s">
        <v>355</v>
      </c>
      <c r="I18" s="152"/>
      <c r="J18" s="152"/>
    </row>
    <row r="19" spans="2:10">
      <c r="B19" s="1"/>
      <c r="C19" s="30"/>
      <c r="D19" s="3" t="s">
        <v>350</v>
      </c>
      <c r="E19" s="4"/>
      <c r="F19" s="4"/>
      <c r="G19" s="146"/>
      <c r="H19" s="73" t="s">
        <v>355</v>
      </c>
      <c r="I19" s="73"/>
      <c r="J19" s="4"/>
    </row>
    <row r="20" spans="2:10">
      <c r="B20" s="1"/>
      <c r="C20" s="30"/>
      <c r="D20" s="5" t="s">
        <v>351</v>
      </c>
      <c r="E20" s="1"/>
      <c r="F20" s="1"/>
      <c r="G20" s="147"/>
      <c r="H20" s="74" t="s">
        <v>355</v>
      </c>
      <c r="I20" s="74"/>
      <c r="J20" s="1"/>
    </row>
    <row r="21" spans="2:10">
      <c r="B21" s="29"/>
      <c r="C21" s="31"/>
      <c r="D21" s="6" t="s">
        <v>352</v>
      </c>
      <c r="E21" s="2"/>
      <c r="F21" s="2"/>
      <c r="G21" s="148"/>
      <c r="H21" s="131" t="s">
        <v>355</v>
      </c>
      <c r="I21" s="131"/>
      <c r="J21" s="2"/>
    </row>
    <row r="22" spans="2:10">
      <c r="B22" s="177" t="s">
        <v>653</v>
      </c>
      <c r="C22" s="65"/>
      <c r="D22" s="65"/>
      <c r="E22" s="65"/>
      <c r="F22" s="65"/>
      <c r="G22" s="143" t="s">
        <v>76</v>
      </c>
      <c r="H22" s="152"/>
      <c r="I22" s="152"/>
      <c r="J22" s="152"/>
    </row>
    <row r="23" spans="2:10">
      <c r="C23" s="3" t="s">
        <v>29</v>
      </c>
      <c r="D23" s="4"/>
      <c r="E23" s="4"/>
      <c r="F23" s="4"/>
      <c r="G23" s="157" t="e">
        <f>G14/G11</f>
        <v>#DIV/0!</v>
      </c>
      <c r="H23" s="153" t="s">
        <v>354</v>
      </c>
      <c r="I23" s="153"/>
      <c r="J23" s="4"/>
    </row>
    <row r="24" spans="2:10">
      <c r="C24" s="5"/>
      <c r="D24" s="3" t="s">
        <v>350</v>
      </c>
      <c r="E24" s="4"/>
      <c r="F24" s="4"/>
      <c r="G24" s="156" t="e">
        <f t="shared" ref="G24:G25" si="0">G15/G$11</f>
        <v>#DIV/0!</v>
      </c>
      <c r="H24" s="73" t="s">
        <v>353</v>
      </c>
      <c r="I24" s="73"/>
      <c r="J24" s="4"/>
    </row>
    <row r="25" spans="2:10">
      <c r="B25" s="1"/>
      <c r="C25" s="5"/>
      <c r="D25" s="5" t="s">
        <v>351</v>
      </c>
      <c r="E25" s="1"/>
      <c r="F25" s="1"/>
      <c r="G25" s="156" t="e">
        <f t="shared" si="0"/>
        <v>#DIV/0!</v>
      </c>
      <c r="H25" s="74" t="s">
        <v>354</v>
      </c>
      <c r="I25" s="74"/>
      <c r="J25" s="1"/>
    </row>
    <row r="26" spans="2:10">
      <c r="B26" s="1"/>
      <c r="C26" s="31"/>
      <c r="D26" s="6" t="s">
        <v>352</v>
      </c>
      <c r="E26" s="2"/>
      <c r="F26" s="2"/>
      <c r="G26" s="154" t="e">
        <f>G17/G$11</f>
        <v>#DIV/0!</v>
      </c>
      <c r="H26" s="131" t="s">
        <v>354</v>
      </c>
      <c r="I26" s="131"/>
      <c r="J26" s="2"/>
    </row>
    <row r="27" spans="2:10">
      <c r="B27" s="1"/>
      <c r="C27" s="312" t="s">
        <v>649</v>
      </c>
      <c r="D27" s="65"/>
      <c r="E27" s="65"/>
      <c r="F27" s="65"/>
      <c r="G27" s="253" t="e">
        <f>G18/G12</f>
        <v>#DIV/0!</v>
      </c>
      <c r="H27" s="152" t="s">
        <v>354</v>
      </c>
      <c r="I27" s="152"/>
      <c r="J27" s="152"/>
    </row>
    <row r="28" spans="2:10">
      <c r="B28" s="1"/>
      <c r="C28" s="30"/>
      <c r="D28" s="3" t="s">
        <v>350</v>
      </c>
      <c r="E28" s="4"/>
      <c r="F28" s="4"/>
      <c r="G28" s="156" t="e">
        <f t="shared" ref="G28:G30" si="1">G24/G$12</f>
        <v>#DIV/0!</v>
      </c>
      <c r="H28" s="73" t="s">
        <v>353</v>
      </c>
      <c r="I28" s="73"/>
      <c r="J28" s="4"/>
    </row>
    <row r="29" spans="2:10">
      <c r="B29" s="1"/>
      <c r="C29" s="30"/>
      <c r="D29" s="5" t="s">
        <v>351</v>
      </c>
      <c r="E29" s="1"/>
      <c r="F29" s="1"/>
      <c r="G29" s="156" t="e">
        <f t="shared" si="1"/>
        <v>#DIV/0!</v>
      </c>
      <c r="H29" s="74" t="s">
        <v>354</v>
      </c>
      <c r="I29" s="74"/>
      <c r="J29" s="1"/>
    </row>
    <row r="30" spans="2:10" ht="15" thickBot="1">
      <c r="B30" s="1"/>
      <c r="C30" s="31"/>
      <c r="D30" s="6" t="s">
        <v>352</v>
      </c>
      <c r="E30" s="2"/>
      <c r="F30" s="2"/>
      <c r="G30" s="250" t="e">
        <f t="shared" si="1"/>
        <v>#DIV/0!</v>
      </c>
      <c r="H30" s="131" t="s">
        <v>354</v>
      </c>
      <c r="I30" s="131"/>
      <c r="J30" s="2"/>
    </row>
    <row r="31" spans="2:10" ht="15" thickBot="1"/>
    <row r="32" spans="2:10">
      <c r="B32" s="65" t="s">
        <v>43</v>
      </c>
      <c r="C32" s="75" t="s">
        <v>25</v>
      </c>
      <c r="D32" s="75" t="s">
        <v>26</v>
      </c>
      <c r="E32" s="75" t="s">
        <v>27</v>
      </c>
      <c r="F32" s="75" t="s">
        <v>28</v>
      </c>
      <c r="G32" s="91" t="s">
        <v>3</v>
      </c>
      <c r="H32" s="75" t="s">
        <v>2</v>
      </c>
      <c r="I32" s="65" t="s">
        <v>774</v>
      </c>
      <c r="J32" s="65" t="s">
        <v>67</v>
      </c>
    </row>
    <row r="33" spans="2:10">
      <c r="B33" s="149" t="s">
        <v>646</v>
      </c>
      <c r="C33" s="150"/>
      <c r="D33" s="150"/>
      <c r="E33" s="150"/>
      <c r="F33" s="150"/>
      <c r="G33" s="311"/>
      <c r="H33" s="149" t="s">
        <v>42</v>
      </c>
      <c r="I33" s="149"/>
      <c r="J33" s="149"/>
    </row>
    <row r="34" spans="2:10">
      <c r="B34" s="149" t="s">
        <v>648</v>
      </c>
      <c r="C34" s="294"/>
      <c r="D34" s="294"/>
      <c r="E34" s="294"/>
      <c r="F34" s="294"/>
      <c r="G34" s="314"/>
      <c r="H34" s="313" t="s">
        <v>42</v>
      </c>
      <c r="I34" s="313"/>
      <c r="J34" s="313"/>
    </row>
    <row r="35" spans="2:10">
      <c r="B35" s="177" t="s">
        <v>654</v>
      </c>
      <c r="C35" s="65"/>
      <c r="D35" s="65"/>
      <c r="E35" s="65"/>
      <c r="F35" s="65"/>
      <c r="G35" s="143" t="s">
        <v>76</v>
      </c>
      <c r="H35" s="152"/>
      <c r="I35" s="152"/>
      <c r="J35" s="152"/>
    </row>
    <row r="36" spans="2:10">
      <c r="B36" s="1"/>
      <c r="C36" s="312" t="s">
        <v>650</v>
      </c>
      <c r="D36" s="273"/>
      <c r="E36" s="273"/>
      <c r="F36" s="273"/>
      <c r="G36" s="252">
        <f>SUM(G37:G39)</f>
        <v>0</v>
      </c>
      <c r="H36" s="315" t="s">
        <v>355</v>
      </c>
      <c r="I36" s="315"/>
      <c r="J36" s="315"/>
    </row>
    <row r="37" spans="2:10">
      <c r="C37" s="30"/>
      <c r="D37" s="3" t="s">
        <v>350</v>
      </c>
      <c r="E37" s="4"/>
      <c r="F37" s="4"/>
      <c r="G37" s="146"/>
      <c r="H37" s="73" t="s">
        <v>355</v>
      </c>
      <c r="I37" s="73"/>
      <c r="J37" s="4"/>
    </row>
    <row r="38" spans="2:10">
      <c r="B38" s="1"/>
      <c r="C38" s="30"/>
      <c r="D38" s="5" t="s">
        <v>351</v>
      </c>
      <c r="E38" s="1"/>
      <c r="F38" s="1"/>
      <c r="G38" s="147"/>
      <c r="H38" s="74" t="s">
        <v>355</v>
      </c>
      <c r="I38" s="74"/>
      <c r="J38" s="1"/>
    </row>
    <row r="39" spans="2:10">
      <c r="B39" s="28"/>
      <c r="C39" s="31"/>
      <c r="D39" s="6" t="s">
        <v>352</v>
      </c>
      <c r="E39" s="2"/>
      <c r="F39" s="2"/>
      <c r="G39" s="148"/>
      <c r="H39" s="131" t="s">
        <v>355</v>
      </c>
      <c r="I39" s="131"/>
      <c r="J39" s="2"/>
    </row>
    <row r="40" spans="2:10">
      <c r="B40" s="1"/>
      <c r="C40" s="3" t="s">
        <v>651</v>
      </c>
      <c r="D40" s="1"/>
      <c r="E40" s="1"/>
      <c r="F40" s="1"/>
      <c r="G40" s="163">
        <f>SUM(G41:G43)</f>
        <v>0</v>
      </c>
      <c r="H40" s="74" t="s">
        <v>355</v>
      </c>
      <c r="I40" s="74"/>
      <c r="J40" s="1"/>
    </row>
    <row r="41" spans="2:10">
      <c r="B41" s="1"/>
      <c r="C41" s="5"/>
      <c r="D41" s="3" t="s">
        <v>350</v>
      </c>
      <c r="E41" s="4"/>
      <c r="F41" s="4"/>
      <c r="G41" s="146"/>
      <c r="H41" s="73" t="s">
        <v>355</v>
      </c>
      <c r="I41" s="73"/>
      <c r="J41" s="4"/>
    </row>
    <row r="42" spans="2:10">
      <c r="B42" s="1"/>
      <c r="C42" s="5"/>
      <c r="D42" s="5" t="s">
        <v>351</v>
      </c>
      <c r="E42" s="1"/>
      <c r="F42" s="1"/>
      <c r="G42" s="147"/>
      <c r="H42" s="74" t="s">
        <v>355</v>
      </c>
      <c r="I42" s="74"/>
      <c r="J42" s="1"/>
    </row>
    <row r="43" spans="2:10">
      <c r="B43" s="29"/>
      <c r="C43" s="6"/>
      <c r="D43" s="6" t="s">
        <v>352</v>
      </c>
      <c r="E43" s="2"/>
      <c r="F43" s="2"/>
      <c r="G43" s="148"/>
      <c r="H43" s="131" t="s">
        <v>355</v>
      </c>
      <c r="I43" s="131"/>
      <c r="J43" s="2"/>
    </row>
    <row r="44" spans="2:10">
      <c r="B44" s="177" t="s">
        <v>655</v>
      </c>
      <c r="C44" s="294"/>
      <c r="D44" s="294"/>
      <c r="E44" s="294"/>
      <c r="F44" s="294"/>
      <c r="G44" s="316" t="s">
        <v>76</v>
      </c>
      <c r="H44" s="313"/>
      <c r="I44" s="313"/>
      <c r="J44" s="313"/>
    </row>
    <row r="45" spans="2:10">
      <c r="B45" s="1"/>
      <c r="C45" s="312" t="s">
        <v>650</v>
      </c>
      <c r="D45" s="65"/>
      <c r="E45" s="65"/>
      <c r="F45" s="65"/>
      <c r="G45" s="253" t="e">
        <f>G36/G$33</f>
        <v>#DIV/0!</v>
      </c>
      <c r="H45" s="152"/>
      <c r="I45" s="152"/>
      <c r="J45" s="152"/>
    </row>
    <row r="46" spans="2:10">
      <c r="C46" s="30"/>
      <c r="D46" s="3" t="s">
        <v>350</v>
      </c>
      <c r="E46" s="4"/>
      <c r="F46" s="4"/>
      <c r="G46" s="156" t="e">
        <f>G37/G$33</f>
        <v>#DIV/0!</v>
      </c>
      <c r="H46" s="73" t="s">
        <v>647</v>
      </c>
      <c r="I46" s="73"/>
      <c r="J46" s="4"/>
    </row>
    <row r="47" spans="2:10">
      <c r="B47" s="1"/>
      <c r="C47" s="30"/>
      <c r="D47" s="5" t="s">
        <v>351</v>
      </c>
      <c r="E47" s="1"/>
      <c r="F47" s="1"/>
      <c r="G47" s="156" t="e">
        <f>G38/G$33</f>
        <v>#DIV/0!</v>
      </c>
      <c r="H47" s="74" t="s">
        <v>647</v>
      </c>
      <c r="I47" s="74"/>
      <c r="J47" s="1"/>
    </row>
    <row r="48" spans="2:10">
      <c r="B48" s="1"/>
      <c r="C48" s="31"/>
      <c r="D48" s="6" t="s">
        <v>352</v>
      </c>
      <c r="E48" s="2"/>
      <c r="F48" s="2"/>
      <c r="G48" s="154" t="e">
        <f>G39/G$33</f>
        <v>#DIV/0!</v>
      </c>
      <c r="H48" s="131" t="s">
        <v>647</v>
      </c>
      <c r="I48" s="131"/>
      <c r="J48" s="2"/>
    </row>
    <row r="49" spans="2:10">
      <c r="B49" s="1"/>
      <c r="C49" s="3" t="s">
        <v>651</v>
      </c>
      <c r="D49" s="1"/>
      <c r="E49" s="1"/>
      <c r="F49" s="1"/>
      <c r="G49" s="253" t="e">
        <f>G40/G$34</f>
        <v>#DIV/0!</v>
      </c>
      <c r="H49" s="74"/>
      <c r="I49" s="74"/>
      <c r="J49" s="1"/>
    </row>
    <row r="50" spans="2:10">
      <c r="B50" s="1"/>
      <c r="C50" s="30"/>
      <c r="D50" s="3" t="s">
        <v>350</v>
      </c>
      <c r="E50" s="4"/>
      <c r="F50" s="4"/>
      <c r="G50" s="252" t="e">
        <f>G41/G$34</f>
        <v>#DIV/0!</v>
      </c>
      <c r="H50" s="73" t="s">
        <v>647</v>
      </c>
      <c r="I50" s="73"/>
      <c r="J50" s="4"/>
    </row>
    <row r="51" spans="2:10">
      <c r="B51" s="1"/>
      <c r="C51" s="30"/>
      <c r="D51" s="5" t="s">
        <v>351</v>
      </c>
      <c r="E51" s="1"/>
      <c r="F51" s="1"/>
      <c r="G51" s="156" t="e">
        <f t="shared" ref="G51:G52" si="2">G42/G$34</f>
        <v>#DIV/0!</v>
      </c>
      <c r="H51" s="74" t="s">
        <v>647</v>
      </c>
      <c r="I51" s="74"/>
      <c r="J51" s="1"/>
    </row>
    <row r="52" spans="2:10" ht="15" thickBot="1">
      <c r="B52" s="1"/>
      <c r="C52" s="31"/>
      <c r="D52" s="6" t="s">
        <v>352</v>
      </c>
      <c r="E52" s="2"/>
      <c r="F52" s="2"/>
      <c r="G52" s="250" t="e">
        <f t="shared" si="2"/>
        <v>#DIV/0!</v>
      </c>
      <c r="H52" s="131" t="s">
        <v>647</v>
      </c>
      <c r="I52" s="131"/>
      <c r="J52" s="2"/>
    </row>
  </sheetData>
  <mergeCells count="3">
    <mergeCell ref="B3:B4"/>
    <mergeCell ref="C3:C4"/>
    <mergeCell ref="B7:B8"/>
  </mergeCells>
  <phoneticPr fontId="2"/>
  <hyperlinks>
    <hyperlink ref="E3" r:id="rId1" xr:uid="{00000000-0004-0000-1200-000000000000}"/>
    <hyperlink ref="E4" r:id="rId2" xr:uid="{00000000-0004-0000-1200-000001000000}"/>
  </hyperlinks>
  <pageMargins left="0.7" right="0.7" top="0.75" bottom="0.75" header="0.3" footer="0.3"/>
  <pageSetup paperSize="9" orientation="portrait" r:id="rId3"/>
  <tableParts count="2">
    <tablePart r:id="rId4"/>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105"/>
  <sheetViews>
    <sheetView workbookViewId="0">
      <selection activeCell="B1" sqref="B1"/>
    </sheetView>
  </sheetViews>
  <sheetFormatPr defaultRowHeight="14.4"/>
  <cols>
    <col min="2" max="2" width="61.21875" bestFit="1" customWidth="1"/>
    <col min="3" max="3" width="19.77734375" bestFit="1" customWidth="1"/>
    <col min="4" max="6" width="15.33203125" bestFit="1" customWidth="1"/>
  </cols>
  <sheetData>
    <row r="1" spans="2:12" ht="21.6" thickBot="1">
      <c r="B1" s="334" t="s">
        <v>672</v>
      </c>
    </row>
    <row r="2" spans="2:12" ht="15" thickBot="1">
      <c r="B2" s="20" t="s">
        <v>222</v>
      </c>
      <c r="C2" s="21"/>
      <c r="D2" s="21"/>
      <c r="E2" s="21"/>
      <c r="F2" s="21"/>
      <c r="G2" s="21"/>
      <c r="H2" s="21"/>
      <c r="I2" s="22"/>
    </row>
    <row r="3" spans="2:12">
      <c r="B3" s="23" t="s">
        <v>43</v>
      </c>
      <c r="C3" s="1" t="s">
        <v>25</v>
      </c>
      <c r="D3" s="1" t="s">
        <v>26</v>
      </c>
      <c r="E3" s="1" t="s">
        <v>27</v>
      </c>
      <c r="F3" s="1" t="s">
        <v>28</v>
      </c>
      <c r="G3" s="44" t="s">
        <v>3</v>
      </c>
      <c r="H3" s="1" t="s">
        <v>2</v>
      </c>
      <c r="I3" s="24" t="s">
        <v>67</v>
      </c>
    </row>
    <row r="4" spans="2:12">
      <c r="B4" s="23" t="s">
        <v>149</v>
      </c>
      <c r="C4" s="1"/>
      <c r="D4" s="1"/>
      <c r="E4" s="1"/>
      <c r="F4" s="1"/>
      <c r="G4" s="205">
        <f>G6*G10</f>
        <v>0</v>
      </c>
      <c r="H4" s="53" t="s">
        <v>155</v>
      </c>
      <c r="I4" s="24"/>
    </row>
    <row r="5" spans="2:12">
      <c r="B5" s="23"/>
      <c r="C5" s="7" t="s">
        <v>157</v>
      </c>
      <c r="D5" s="8"/>
      <c r="E5" s="8"/>
      <c r="F5" s="26"/>
      <c r="G5" s="59" t="s">
        <v>76</v>
      </c>
      <c r="H5" s="81" t="s">
        <v>76</v>
      </c>
      <c r="I5" s="26"/>
    </row>
    <row r="6" spans="2:12">
      <c r="B6" s="23"/>
      <c r="C6" s="5" t="s">
        <v>150</v>
      </c>
      <c r="D6" s="1"/>
      <c r="E6" s="1"/>
      <c r="F6" s="1"/>
      <c r="G6" s="205">
        <f>G7+G8+G9</f>
        <v>0</v>
      </c>
      <c r="H6" s="53" t="s">
        <v>156</v>
      </c>
      <c r="I6" s="24"/>
    </row>
    <row r="7" spans="2:12">
      <c r="B7" s="23"/>
      <c r="C7" s="5"/>
      <c r="D7" s="3" t="s">
        <v>152</v>
      </c>
      <c r="E7" s="4"/>
      <c r="F7" s="4"/>
      <c r="G7" s="54"/>
      <c r="H7" s="79" t="s">
        <v>156</v>
      </c>
      <c r="I7" s="55"/>
    </row>
    <row r="8" spans="2:12">
      <c r="B8" s="78"/>
      <c r="C8" s="5"/>
      <c r="D8" s="5" t="s">
        <v>154</v>
      </c>
      <c r="E8" s="1"/>
      <c r="F8" s="1"/>
      <c r="G8" s="49"/>
      <c r="H8" s="53" t="s">
        <v>156</v>
      </c>
      <c r="I8" s="24"/>
    </row>
    <row r="9" spans="2:12">
      <c r="B9" s="23"/>
      <c r="C9" s="6"/>
      <c r="D9" s="6" t="s">
        <v>153</v>
      </c>
      <c r="E9" s="2"/>
      <c r="F9" s="2"/>
      <c r="G9" s="48"/>
      <c r="H9" s="80" t="s">
        <v>156</v>
      </c>
      <c r="I9" s="35"/>
    </row>
    <row r="10" spans="2:12">
      <c r="B10" s="61"/>
      <c r="C10" s="6" t="s">
        <v>148</v>
      </c>
      <c r="D10" s="6"/>
      <c r="E10" s="2"/>
      <c r="F10" s="2"/>
      <c r="G10" s="56"/>
      <c r="H10" s="80" t="s">
        <v>151</v>
      </c>
      <c r="I10" s="35"/>
      <c r="L10" t="s">
        <v>173</v>
      </c>
    </row>
    <row r="11" spans="2:12">
      <c r="B11" s="23" t="s">
        <v>171</v>
      </c>
      <c r="C11" s="8"/>
      <c r="D11" s="8"/>
      <c r="E11" s="8"/>
      <c r="F11" s="26"/>
      <c r="G11" s="59" t="s">
        <v>197</v>
      </c>
      <c r="H11" s="81" t="s">
        <v>198</v>
      </c>
      <c r="I11" s="26"/>
      <c r="L11" t="s">
        <v>174</v>
      </c>
    </row>
    <row r="12" spans="2:12">
      <c r="B12" s="23"/>
      <c r="C12" s="7" t="s">
        <v>195</v>
      </c>
      <c r="D12" s="8"/>
      <c r="E12" s="8"/>
      <c r="F12" s="26"/>
      <c r="G12" s="49"/>
      <c r="H12" s="81" t="s">
        <v>196</v>
      </c>
      <c r="I12" s="26"/>
      <c r="L12" t="s">
        <v>178</v>
      </c>
    </row>
    <row r="13" spans="2:12">
      <c r="B13" s="23"/>
      <c r="C13" s="5" t="s">
        <v>172</v>
      </c>
      <c r="D13" s="8"/>
      <c r="E13" s="8"/>
      <c r="F13" s="26"/>
      <c r="G13" s="59" t="s">
        <v>199</v>
      </c>
      <c r="H13" s="81" t="s">
        <v>196</v>
      </c>
      <c r="I13" s="26"/>
      <c r="L13" t="s">
        <v>181</v>
      </c>
    </row>
    <row r="14" spans="2:12">
      <c r="B14" s="23"/>
      <c r="C14" s="5"/>
      <c r="D14" s="5" t="s">
        <v>175</v>
      </c>
      <c r="E14" s="1"/>
      <c r="F14" s="24"/>
      <c r="G14" s="49"/>
      <c r="H14" s="53"/>
      <c r="I14" s="24"/>
      <c r="L14" t="s">
        <v>180</v>
      </c>
    </row>
    <row r="15" spans="2:12">
      <c r="B15" s="23"/>
      <c r="C15" s="5"/>
      <c r="D15" s="5"/>
      <c r="E15" s="3" t="s">
        <v>176</v>
      </c>
      <c r="F15" s="55"/>
      <c r="G15" s="54">
        <v>100</v>
      </c>
      <c r="H15" s="79" t="s">
        <v>190</v>
      </c>
      <c r="I15" s="55"/>
    </row>
    <row r="16" spans="2:12">
      <c r="B16" s="23"/>
      <c r="C16" s="5"/>
      <c r="D16" s="6"/>
      <c r="E16" s="6" t="s">
        <v>177</v>
      </c>
      <c r="F16" s="35"/>
      <c r="G16" s="48">
        <v>200</v>
      </c>
      <c r="H16" s="80" t="s">
        <v>190</v>
      </c>
      <c r="I16" s="35"/>
    </row>
    <row r="17" spans="2:9">
      <c r="B17" s="23"/>
      <c r="C17" s="5"/>
      <c r="D17" s="5" t="s">
        <v>236</v>
      </c>
      <c r="E17" s="2"/>
      <c r="F17" s="35"/>
      <c r="G17" s="59" t="s">
        <v>76</v>
      </c>
      <c r="H17" s="80"/>
      <c r="I17" s="35"/>
    </row>
    <row r="18" spans="2:9">
      <c r="B18" s="23"/>
      <c r="C18" s="5"/>
      <c r="D18" s="31"/>
      <c r="E18" s="2" t="s">
        <v>178</v>
      </c>
      <c r="F18" s="35"/>
      <c r="G18" s="48">
        <v>300</v>
      </c>
      <c r="H18" s="80"/>
      <c r="I18" s="35"/>
    </row>
    <row r="19" spans="2:9">
      <c r="B19" s="23"/>
      <c r="C19" s="5"/>
      <c r="D19" s="3" t="s">
        <v>179</v>
      </c>
      <c r="E19" s="1"/>
      <c r="F19" s="24"/>
      <c r="G19" s="52" t="s">
        <v>76</v>
      </c>
      <c r="H19" s="53"/>
      <c r="I19" s="24"/>
    </row>
    <row r="20" spans="2:9">
      <c r="B20" s="23"/>
      <c r="C20" s="30"/>
      <c r="D20" s="1"/>
      <c r="E20" s="3" t="s">
        <v>182</v>
      </c>
      <c r="F20" s="55"/>
      <c r="G20" s="54">
        <v>400</v>
      </c>
      <c r="H20" s="79" t="s">
        <v>191</v>
      </c>
      <c r="I20" s="55"/>
    </row>
    <row r="21" spans="2:9">
      <c r="B21" s="23"/>
      <c r="C21" s="31"/>
      <c r="D21" s="2"/>
      <c r="E21" s="6" t="s">
        <v>180</v>
      </c>
      <c r="F21" s="35"/>
      <c r="G21" s="48">
        <v>500</v>
      </c>
      <c r="H21" s="80" t="s">
        <v>194</v>
      </c>
      <c r="I21" s="35"/>
    </row>
    <row r="22" spans="2:9">
      <c r="B22" s="23"/>
      <c r="C22" s="5" t="s">
        <v>183</v>
      </c>
      <c r="D22" s="8"/>
      <c r="E22" s="8"/>
      <c r="F22" s="26"/>
      <c r="G22" s="59" t="s">
        <v>196</v>
      </c>
      <c r="H22" s="81" t="s">
        <v>199</v>
      </c>
      <c r="I22" s="26"/>
    </row>
    <row r="23" spans="2:9">
      <c r="B23" s="23"/>
      <c r="C23" s="30"/>
      <c r="D23" s="1" t="s">
        <v>184</v>
      </c>
      <c r="E23" s="1"/>
      <c r="F23" s="24"/>
      <c r="G23" s="52" t="s">
        <v>199</v>
      </c>
      <c r="H23" s="53" t="s">
        <v>198</v>
      </c>
      <c r="I23" s="24"/>
    </row>
    <row r="24" spans="2:9">
      <c r="B24" s="23"/>
      <c r="C24" s="30"/>
      <c r="D24" s="1"/>
      <c r="E24" s="3" t="s">
        <v>185</v>
      </c>
      <c r="F24" s="55"/>
      <c r="G24" s="54"/>
      <c r="H24" s="79" t="s">
        <v>190</v>
      </c>
      <c r="I24" s="55"/>
    </row>
    <row r="25" spans="2:9">
      <c r="B25" s="23"/>
      <c r="C25" s="30"/>
      <c r="D25" s="1"/>
      <c r="E25" s="5" t="s">
        <v>186</v>
      </c>
      <c r="F25" s="24"/>
      <c r="G25" s="49"/>
      <c r="H25" s="53" t="s">
        <v>192</v>
      </c>
      <c r="I25" s="24"/>
    </row>
    <row r="26" spans="2:9">
      <c r="B26" s="23"/>
      <c r="C26" s="30"/>
      <c r="D26" s="6"/>
      <c r="E26" s="6" t="s">
        <v>96</v>
      </c>
      <c r="F26" s="35"/>
      <c r="G26" s="48"/>
      <c r="H26" s="80" t="s">
        <v>190</v>
      </c>
      <c r="I26" s="35"/>
    </row>
    <row r="27" spans="2:9">
      <c r="B27" s="23"/>
      <c r="C27" s="30"/>
      <c r="D27" s="1" t="s">
        <v>236</v>
      </c>
      <c r="E27" s="1"/>
      <c r="F27" s="24"/>
      <c r="G27" s="52" t="s">
        <v>200</v>
      </c>
      <c r="H27" s="53" t="s">
        <v>198</v>
      </c>
      <c r="I27" s="24"/>
    </row>
    <row r="28" spans="2:9">
      <c r="B28" s="23"/>
      <c r="C28" s="30"/>
      <c r="D28" s="6"/>
      <c r="E28" s="7" t="s">
        <v>187</v>
      </c>
      <c r="F28" s="26"/>
      <c r="G28" s="46"/>
      <c r="H28" s="81" t="s">
        <v>193</v>
      </c>
      <c r="I28" s="26"/>
    </row>
    <row r="29" spans="2:9">
      <c r="B29" s="23"/>
      <c r="C29" s="30"/>
      <c r="D29" s="1" t="s">
        <v>188</v>
      </c>
      <c r="E29" s="1"/>
      <c r="F29" s="24"/>
      <c r="G29" s="52" t="s">
        <v>199</v>
      </c>
      <c r="H29" s="53" t="s">
        <v>196</v>
      </c>
      <c r="I29" s="24"/>
    </row>
    <row r="30" spans="2:9" ht="15" thickBot="1">
      <c r="B30" s="39"/>
      <c r="C30" s="86"/>
      <c r="D30" s="40"/>
      <c r="E30" s="63" t="s">
        <v>189</v>
      </c>
      <c r="F30" s="36"/>
      <c r="G30" s="87"/>
      <c r="H30" s="88" t="s">
        <v>194</v>
      </c>
      <c r="I30" s="36"/>
    </row>
    <row r="31" spans="2:9" ht="15" thickBot="1"/>
    <row r="32" spans="2:9" ht="15" thickBot="1">
      <c r="B32" s="20" t="s">
        <v>223</v>
      </c>
      <c r="C32" s="21"/>
      <c r="D32" s="21"/>
      <c r="E32" s="21"/>
      <c r="F32" s="21"/>
      <c r="G32" s="21"/>
      <c r="H32" s="21"/>
      <c r="I32" s="22"/>
    </row>
    <row r="33" spans="2:9">
      <c r="B33" s="23" t="s">
        <v>43</v>
      </c>
      <c r="C33" s="1" t="s">
        <v>25</v>
      </c>
      <c r="D33" s="1" t="s">
        <v>26</v>
      </c>
      <c r="E33" s="1" t="s">
        <v>27</v>
      </c>
      <c r="F33" s="1" t="s">
        <v>28</v>
      </c>
      <c r="G33" s="44" t="s">
        <v>242</v>
      </c>
      <c r="H33" s="1" t="s">
        <v>2</v>
      </c>
      <c r="I33" s="24" t="s">
        <v>67</v>
      </c>
    </row>
    <row r="34" spans="2:9">
      <c r="B34" s="23" t="s">
        <v>229</v>
      </c>
      <c r="C34" s="1"/>
      <c r="D34" s="1"/>
      <c r="E34" s="1"/>
      <c r="F34" s="1"/>
      <c r="G34" s="208">
        <f>G36+G51</f>
        <v>925</v>
      </c>
      <c r="H34" s="1" t="s">
        <v>227</v>
      </c>
      <c r="I34" s="24"/>
    </row>
    <row r="35" spans="2:9">
      <c r="B35" s="23" t="s">
        <v>243</v>
      </c>
      <c r="C35" s="1"/>
      <c r="D35" s="1"/>
      <c r="E35" s="1"/>
      <c r="F35" s="1"/>
      <c r="G35" s="208">
        <f>G46+G47+G48+G49+G50+G51</f>
        <v>775</v>
      </c>
      <c r="H35" s="1" t="s">
        <v>227</v>
      </c>
      <c r="I35" s="24"/>
    </row>
    <row r="36" spans="2:9">
      <c r="B36" s="23"/>
      <c r="C36" s="3" t="s">
        <v>239</v>
      </c>
      <c r="D36" s="8"/>
      <c r="E36" s="8"/>
      <c r="F36" s="8"/>
      <c r="G36" s="209">
        <f>G37+G46+G47+G48+G49+G50</f>
        <v>415</v>
      </c>
      <c r="H36" s="8"/>
      <c r="I36" s="26"/>
    </row>
    <row r="37" spans="2:9">
      <c r="B37" s="23"/>
      <c r="C37" s="30"/>
      <c r="D37" s="3" t="s">
        <v>224</v>
      </c>
      <c r="E37" s="4"/>
      <c r="F37" s="4"/>
      <c r="G37" s="210">
        <f>G38+G41+G43</f>
        <v>150</v>
      </c>
      <c r="H37" s="4" t="s">
        <v>227</v>
      </c>
      <c r="I37" s="55"/>
    </row>
    <row r="38" spans="2:9">
      <c r="B38" s="23"/>
      <c r="C38" s="5"/>
      <c r="D38" s="5"/>
      <c r="E38" s="3" t="s">
        <v>225</v>
      </c>
      <c r="F38" s="4"/>
      <c r="G38" s="173">
        <f>SUM(G39:G40)</f>
        <v>30</v>
      </c>
      <c r="H38" s="4" t="s">
        <v>227</v>
      </c>
      <c r="I38" s="55"/>
    </row>
    <row r="39" spans="2:9">
      <c r="B39" s="23"/>
      <c r="C39" s="5"/>
      <c r="D39" s="5"/>
      <c r="E39" s="5"/>
      <c r="F39" s="1" t="s">
        <v>176</v>
      </c>
      <c r="G39" s="104">
        <v>10</v>
      </c>
      <c r="H39" s="1" t="s">
        <v>227</v>
      </c>
      <c r="I39" s="24"/>
    </row>
    <row r="40" spans="2:9">
      <c r="B40" s="23"/>
      <c r="C40" s="5"/>
      <c r="D40" s="5"/>
      <c r="E40" s="6"/>
      <c r="F40" s="2" t="s">
        <v>177</v>
      </c>
      <c r="G40" s="109">
        <v>20</v>
      </c>
      <c r="H40" s="2" t="s">
        <v>227</v>
      </c>
      <c r="I40" s="35"/>
    </row>
    <row r="41" spans="2:9">
      <c r="B41" s="23"/>
      <c r="C41" s="5"/>
      <c r="D41" s="5"/>
      <c r="E41" s="5" t="s">
        <v>288</v>
      </c>
      <c r="F41" s="1"/>
      <c r="G41" s="171">
        <f>SUM(G42)</f>
        <v>30</v>
      </c>
      <c r="H41" s="1" t="s">
        <v>227</v>
      </c>
      <c r="I41" s="24"/>
    </row>
    <row r="42" spans="2:9">
      <c r="B42" s="23"/>
      <c r="C42" s="5"/>
      <c r="D42" s="5"/>
      <c r="E42" s="6"/>
      <c r="F42" s="2" t="s">
        <v>178</v>
      </c>
      <c r="G42" s="108">
        <v>30</v>
      </c>
      <c r="H42" s="2" t="s">
        <v>227</v>
      </c>
      <c r="I42" s="35"/>
    </row>
    <row r="43" spans="2:9">
      <c r="B43" s="23"/>
      <c r="C43" s="5"/>
      <c r="D43" s="5"/>
      <c r="E43" s="5" t="s">
        <v>179</v>
      </c>
      <c r="F43" s="1"/>
      <c r="G43" s="171">
        <f>SUM(G44:G45)</f>
        <v>90</v>
      </c>
      <c r="H43" s="1" t="s">
        <v>227</v>
      </c>
      <c r="I43" s="24"/>
    </row>
    <row r="44" spans="2:9">
      <c r="B44" s="23"/>
      <c r="C44" s="5"/>
      <c r="D44" s="5"/>
      <c r="E44" s="5"/>
      <c r="F44" s="1" t="s">
        <v>226</v>
      </c>
      <c r="G44" s="105">
        <v>40</v>
      </c>
      <c r="H44" s="1" t="s">
        <v>227</v>
      </c>
      <c r="I44" s="24"/>
    </row>
    <row r="45" spans="2:9">
      <c r="B45" s="23"/>
      <c r="C45" s="5"/>
      <c r="D45" s="6"/>
      <c r="E45" s="6"/>
      <c r="F45" s="2" t="s">
        <v>180</v>
      </c>
      <c r="G45" s="108">
        <v>50</v>
      </c>
      <c r="H45" s="2" t="s">
        <v>227</v>
      </c>
      <c r="I45" s="35"/>
    </row>
    <row r="46" spans="2:9">
      <c r="B46" s="23"/>
      <c r="C46" s="30"/>
      <c r="D46" s="7" t="s">
        <v>231</v>
      </c>
      <c r="E46" s="8"/>
      <c r="F46" s="2"/>
      <c r="G46" s="112">
        <v>51</v>
      </c>
      <c r="H46" s="2" t="s">
        <v>227</v>
      </c>
      <c r="I46" s="35"/>
    </row>
    <row r="47" spans="2:9">
      <c r="B47" s="23"/>
      <c r="C47" s="5"/>
      <c r="D47" s="6" t="s">
        <v>232</v>
      </c>
      <c r="E47" s="8"/>
      <c r="F47" s="2"/>
      <c r="G47" s="112">
        <v>52</v>
      </c>
      <c r="H47" s="2" t="s">
        <v>227</v>
      </c>
      <c r="I47" s="35"/>
    </row>
    <row r="48" spans="2:9">
      <c r="B48" s="23"/>
      <c r="C48" s="5"/>
      <c r="D48" s="6" t="s">
        <v>233</v>
      </c>
      <c r="E48" s="8"/>
      <c r="F48" s="2"/>
      <c r="G48" s="112">
        <v>53</v>
      </c>
      <c r="H48" s="2" t="s">
        <v>227</v>
      </c>
      <c r="I48" s="35"/>
    </row>
    <row r="49" spans="2:9">
      <c r="B49" s="23"/>
      <c r="C49" s="5"/>
      <c r="D49" s="6" t="s">
        <v>235</v>
      </c>
      <c r="E49" s="8"/>
      <c r="F49" s="2"/>
      <c r="G49" s="110">
        <v>54</v>
      </c>
      <c r="H49" s="2" t="s">
        <v>227</v>
      </c>
      <c r="I49" s="35"/>
    </row>
    <row r="50" spans="2:9">
      <c r="B50" s="23"/>
      <c r="C50" s="31"/>
      <c r="D50" s="6" t="s">
        <v>234</v>
      </c>
      <c r="E50" s="8"/>
      <c r="F50" s="2"/>
      <c r="G50" s="112">
        <v>55</v>
      </c>
      <c r="H50" s="2" t="s">
        <v>227</v>
      </c>
      <c r="I50" s="35"/>
    </row>
    <row r="51" spans="2:9">
      <c r="B51" s="23"/>
      <c r="C51" s="3" t="s">
        <v>299</v>
      </c>
      <c r="D51" s="8"/>
      <c r="E51" s="8"/>
      <c r="F51" s="8"/>
      <c r="G51" s="211">
        <f>G52+G61</f>
        <v>510</v>
      </c>
      <c r="H51" s="2"/>
      <c r="I51" s="35"/>
    </row>
    <row r="52" spans="2:9">
      <c r="B52" s="23"/>
      <c r="C52" s="30"/>
      <c r="D52" s="5" t="s">
        <v>183</v>
      </c>
      <c r="E52" s="2"/>
      <c r="F52" s="2"/>
      <c r="G52" s="212">
        <f>G53+G57+G59</f>
        <v>400</v>
      </c>
      <c r="H52" s="57" t="s">
        <v>227</v>
      </c>
      <c r="I52" s="35"/>
    </row>
    <row r="53" spans="2:9">
      <c r="B53" s="23"/>
      <c r="C53" s="30"/>
      <c r="D53" s="30"/>
      <c r="E53" s="1" t="s">
        <v>175</v>
      </c>
      <c r="F53" s="1"/>
      <c r="G53" s="213">
        <f>SUM(G54:G56)</f>
        <v>210</v>
      </c>
      <c r="H53" s="42" t="s">
        <v>227</v>
      </c>
      <c r="I53" s="24"/>
    </row>
    <row r="54" spans="2:9">
      <c r="B54" s="23"/>
      <c r="C54" s="30"/>
      <c r="D54" s="30"/>
      <c r="E54" s="1"/>
      <c r="F54" s="1" t="s">
        <v>81</v>
      </c>
      <c r="G54" s="49">
        <v>60</v>
      </c>
      <c r="H54" s="42" t="s">
        <v>227</v>
      </c>
      <c r="I54" s="24"/>
    </row>
    <row r="55" spans="2:9">
      <c r="B55" s="23"/>
      <c r="C55" s="30"/>
      <c r="D55" s="30"/>
      <c r="E55" s="1"/>
      <c r="F55" s="1" t="s">
        <v>79</v>
      </c>
      <c r="G55" s="49">
        <v>70</v>
      </c>
      <c r="H55" s="42" t="s">
        <v>227</v>
      </c>
      <c r="I55" s="24"/>
    </row>
    <row r="56" spans="2:9">
      <c r="B56" s="23"/>
      <c r="C56" s="30"/>
      <c r="D56" s="30"/>
      <c r="E56" s="6"/>
      <c r="F56" s="2" t="s">
        <v>96</v>
      </c>
      <c r="G56" s="48">
        <v>80</v>
      </c>
      <c r="H56" s="57" t="s">
        <v>227</v>
      </c>
      <c r="I56" s="35"/>
    </row>
    <row r="57" spans="2:9">
      <c r="B57" s="23"/>
      <c r="C57" s="30"/>
      <c r="D57" s="30"/>
      <c r="E57" s="1" t="s">
        <v>236</v>
      </c>
      <c r="F57" s="1"/>
      <c r="G57" s="213">
        <f>SUM(G58)</f>
        <v>90</v>
      </c>
      <c r="H57" s="42" t="s">
        <v>227</v>
      </c>
      <c r="I57" s="24"/>
    </row>
    <row r="58" spans="2:9">
      <c r="B58" s="23"/>
      <c r="C58" s="30"/>
      <c r="D58" s="30"/>
      <c r="E58" s="6"/>
      <c r="F58" s="2" t="s">
        <v>187</v>
      </c>
      <c r="G58" s="48">
        <v>90</v>
      </c>
      <c r="H58" s="57" t="s">
        <v>227</v>
      </c>
      <c r="I58" s="35"/>
    </row>
    <row r="59" spans="2:9">
      <c r="B59" s="23"/>
      <c r="C59" s="30"/>
      <c r="D59" s="30"/>
      <c r="E59" s="1" t="s">
        <v>179</v>
      </c>
      <c r="F59" s="1"/>
      <c r="G59" s="213">
        <f>SUM(G60)</f>
        <v>100</v>
      </c>
      <c r="H59" s="42" t="s">
        <v>227</v>
      </c>
      <c r="I59" s="24"/>
    </row>
    <row r="60" spans="2:9">
      <c r="B60" s="23"/>
      <c r="C60" s="30"/>
      <c r="D60" s="31"/>
      <c r="E60" s="6"/>
      <c r="F60" s="2" t="s">
        <v>189</v>
      </c>
      <c r="G60" s="48">
        <v>100</v>
      </c>
      <c r="H60" s="2" t="s">
        <v>227</v>
      </c>
      <c r="I60" s="35"/>
    </row>
    <row r="61" spans="2:9" ht="15" thickBot="1">
      <c r="B61" s="39"/>
      <c r="C61" s="86"/>
      <c r="D61" s="58" t="s">
        <v>240</v>
      </c>
      <c r="E61" s="40"/>
      <c r="F61" s="27"/>
      <c r="G61" s="114">
        <v>110</v>
      </c>
      <c r="H61" s="27" t="s">
        <v>227</v>
      </c>
      <c r="I61" s="36"/>
    </row>
    <row r="62" spans="2:9" ht="15" thickBot="1"/>
    <row r="63" spans="2:9" ht="15" thickBot="1">
      <c r="B63" s="20" t="s">
        <v>220</v>
      </c>
      <c r="C63" s="21"/>
      <c r="D63" s="21"/>
      <c r="E63" s="21"/>
      <c r="F63" s="21"/>
      <c r="G63" s="21"/>
      <c r="H63" s="21"/>
      <c r="I63" s="22"/>
    </row>
    <row r="64" spans="2:9">
      <c r="B64" s="23" t="s">
        <v>43</v>
      </c>
      <c r="C64" s="1" t="s">
        <v>25</v>
      </c>
      <c r="D64" s="1" t="s">
        <v>26</v>
      </c>
      <c r="E64" s="1" t="s">
        <v>27</v>
      </c>
      <c r="F64" s="1" t="s">
        <v>28</v>
      </c>
      <c r="G64" s="44" t="s">
        <v>3</v>
      </c>
      <c r="H64" s="1" t="s">
        <v>2</v>
      </c>
      <c r="I64" s="24" t="s">
        <v>67</v>
      </c>
    </row>
    <row r="65" spans="2:9">
      <c r="B65" s="23" t="s">
        <v>206</v>
      </c>
      <c r="C65" s="1"/>
      <c r="D65" s="1"/>
      <c r="E65" s="1"/>
      <c r="F65" s="1"/>
      <c r="G65" s="170">
        <f>G66+G71</f>
        <v>0</v>
      </c>
      <c r="H65" s="2" t="s">
        <v>311</v>
      </c>
      <c r="I65" s="35"/>
    </row>
    <row r="66" spans="2:9">
      <c r="B66" s="23"/>
      <c r="C66" s="3" t="s">
        <v>217</v>
      </c>
      <c r="D66" s="4"/>
      <c r="E66" s="4"/>
      <c r="F66" s="4"/>
      <c r="G66" s="170">
        <f>SUM(G67:G70)</f>
        <v>0</v>
      </c>
      <c r="H66" s="2" t="s">
        <v>311</v>
      </c>
      <c r="I66" s="35"/>
    </row>
    <row r="67" spans="2:9">
      <c r="B67" s="23"/>
      <c r="C67" s="5"/>
      <c r="D67" s="3" t="s">
        <v>208</v>
      </c>
      <c r="E67" s="4"/>
      <c r="F67" s="4"/>
      <c r="G67" s="49"/>
      <c r="H67" s="1" t="s">
        <v>311</v>
      </c>
      <c r="I67" s="24"/>
    </row>
    <row r="68" spans="2:9">
      <c r="B68" s="23"/>
      <c r="C68" s="5"/>
      <c r="D68" s="5" t="s">
        <v>209</v>
      </c>
      <c r="E68" s="1"/>
      <c r="F68" s="1"/>
      <c r="G68" s="127"/>
      <c r="H68" s="1"/>
      <c r="I68" s="24"/>
    </row>
    <row r="69" spans="2:9">
      <c r="B69" s="23"/>
      <c r="C69" s="5"/>
      <c r="D69" s="5" t="s">
        <v>210</v>
      </c>
      <c r="E69" s="1"/>
      <c r="F69" s="1"/>
      <c r="G69" s="49"/>
      <c r="H69" s="1" t="s">
        <v>311</v>
      </c>
      <c r="I69" s="24"/>
    </row>
    <row r="70" spans="2:9">
      <c r="B70" s="23"/>
      <c r="C70" s="6"/>
      <c r="D70" s="6" t="s">
        <v>211</v>
      </c>
      <c r="E70" s="2"/>
      <c r="F70" s="2"/>
      <c r="G70" s="48"/>
      <c r="H70" s="2" t="s">
        <v>311</v>
      </c>
      <c r="I70" s="35"/>
    </row>
    <row r="71" spans="2:9">
      <c r="B71" s="23"/>
      <c r="C71" s="5" t="s">
        <v>218</v>
      </c>
      <c r="D71" s="1"/>
      <c r="E71" s="1"/>
      <c r="F71" s="1"/>
      <c r="G71" s="172">
        <f>SUM(G72:G75)</f>
        <v>0</v>
      </c>
      <c r="H71" s="8" t="s">
        <v>311</v>
      </c>
      <c r="I71" s="26"/>
    </row>
    <row r="72" spans="2:9">
      <c r="B72" s="23"/>
      <c r="C72" s="5"/>
      <c r="D72" s="3" t="s">
        <v>208</v>
      </c>
      <c r="E72" s="4"/>
      <c r="F72" s="4"/>
      <c r="G72" s="49"/>
      <c r="H72" s="1" t="s">
        <v>311</v>
      </c>
      <c r="I72" s="24"/>
    </row>
    <row r="73" spans="2:9">
      <c r="B73" s="23"/>
      <c r="C73" s="5"/>
      <c r="D73" s="5" t="s">
        <v>209</v>
      </c>
      <c r="E73" s="1"/>
      <c r="F73" s="1"/>
      <c r="G73" s="127"/>
      <c r="H73" s="1"/>
      <c r="I73" s="24"/>
    </row>
    <row r="74" spans="2:9">
      <c r="B74" s="23"/>
      <c r="C74" s="5"/>
      <c r="D74" s="5" t="s">
        <v>210</v>
      </c>
      <c r="E74" s="1"/>
      <c r="F74" s="1"/>
      <c r="G74" s="49"/>
      <c r="H74" s="1" t="s">
        <v>311</v>
      </c>
      <c r="I74" s="24"/>
    </row>
    <row r="75" spans="2:9">
      <c r="B75" s="61"/>
      <c r="C75" s="6"/>
      <c r="D75" s="6" t="s">
        <v>211</v>
      </c>
      <c r="E75" s="2"/>
      <c r="F75" s="2"/>
      <c r="G75" s="48"/>
      <c r="H75" s="2" t="s">
        <v>311</v>
      </c>
      <c r="I75" s="35"/>
    </row>
    <row r="76" spans="2:9">
      <c r="B76" s="23" t="s">
        <v>206</v>
      </c>
      <c r="C76" s="1"/>
      <c r="D76" s="1"/>
      <c r="E76" s="1"/>
      <c r="F76" s="1"/>
      <c r="G76" s="170">
        <f>G77+G80</f>
        <v>0</v>
      </c>
      <c r="H76" s="2"/>
      <c r="I76" s="35"/>
    </row>
    <row r="77" spans="2:9">
      <c r="B77" s="23"/>
      <c r="C77" s="3" t="s">
        <v>312</v>
      </c>
      <c r="D77" s="4"/>
      <c r="E77" s="4"/>
      <c r="F77" s="4"/>
      <c r="G77" s="170">
        <f>SUM(G78:G79)</f>
        <v>0</v>
      </c>
      <c r="H77" s="2"/>
      <c r="I77" s="35"/>
    </row>
    <row r="78" spans="2:9">
      <c r="B78" s="23"/>
      <c r="C78" s="5"/>
      <c r="D78" s="3" t="s">
        <v>314</v>
      </c>
      <c r="E78" s="4"/>
      <c r="F78" s="4"/>
      <c r="G78" s="49"/>
      <c r="H78" s="1"/>
      <c r="I78" s="24"/>
    </row>
    <row r="79" spans="2:9">
      <c r="B79" s="23"/>
      <c r="C79" s="6"/>
      <c r="D79" s="6" t="s">
        <v>315</v>
      </c>
      <c r="E79" s="2"/>
      <c r="F79" s="2"/>
      <c r="G79" s="48"/>
      <c r="H79" s="2"/>
      <c r="I79" s="24"/>
    </row>
    <row r="80" spans="2:9">
      <c r="B80" s="23"/>
      <c r="C80" s="5" t="s">
        <v>313</v>
      </c>
      <c r="D80" s="1"/>
      <c r="E80" s="1"/>
      <c r="F80" s="1"/>
      <c r="G80" s="170">
        <f>SUM(G81:G82)</f>
        <v>0</v>
      </c>
      <c r="H80" s="2"/>
      <c r="I80" s="26"/>
    </row>
    <row r="81" spans="2:9">
      <c r="B81" s="23"/>
      <c r="C81" s="5"/>
      <c r="D81" s="3" t="s">
        <v>314</v>
      </c>
      <c r="E81" s="4"/>
      <c r="F81" s="4"/>
      <c r="G81" s="49"/>
      <c r="H81" s="1"/>
      <c r="I81" s="24"/>
    </row>
    <row r="82" spans="2:9">
      <c r="B82" s="61"/>
      <c r="C82" s="6"/>
      <c r="D82" s="6" t="s">
        <v>315</v>
      </c>
      <c r="E82" s="2"/>
      <c r="F82" s="2"/>
      <c r="G82" s="48"/>
      <c r="H82" s="2"/>
      <c r="I82" s="35"/>
    </row>
    <row r="83" spans="2:9">
      <c r="B83" s="23" t="s">
        <v>363</v>
      </c>
      <c r="C83" s="1"/>
      <c r="D83" s="1"/>
      <c r="E83" s="1"/>
      <c r="F83" s="1"/>
      <c r="G83" s="205" t="e">
        <f>AVERAGE(G84:G87)</f>
        <v>#DIV/0!</v>
      </c>
      <c r="H83" s="1"/>
      <c r="I83" s="24"/>
    </row>
    <row r="84" spans="2:9">
      <c r="B84" s="23"/>
      <c r="C84" s="3" t="s">
        <v>307</v>
      </c>
      <c r="D84" s="4"/>
      <c r="E84" s="4"/>
      <c r="F84" s="4"/>
      <c r="G84" s="135"/>
      <c r="H84" s="4" t="s">
        <v>324</v>
      </c>
      <c r="I84" s="55"/>
    </row>
    <row r="85" spans="2:9">
      <c r="B85" s="23"/>
      <c r="C85" s="5" t="s">
        <v>308</v>
      </c>
      <c r="D85" s="1"/>
      <c r="E85" s="1"/>
      <c r="F85" s="1"/>
      <c r="G85" s="105"/>
      <c r="H85" s="1" t="s">
        <v>324</v>
      </c>
      <c r="I85" s="24"/>
    </row>
    <row r="86" spans="2:9">
      <c r="B86" s="23"/>
      <c r="C86" s="5" t="s">
        <v>309</v>
      </c>
      <c r="D86" s="1"/>
      <c r="E86" s="1"/>
      <c r="F86" s="1"/>
      <c r="G86" s="104"/>
      <c r="H86" s="1" t="s">
        <v>324</v>
      </c>
      <c r="I86" s="24"/>
    </row>
    <row r="87" spans="2:9" ht="15" thickBot="1">
      <c r="B87" s="39"/>
      <c r="C87" s="58" t="s">
        <v>310</v>
      </c>
      <c r="D87" s="40"/>
      <c r="E87" s="40"/>
      <c r="F87" s="40"/>
      <c r="G87" s="106"/>
      <c r="H87" s="40" t="s">
        <v>324</v>
      </c>
      <c r="I87" s="34"/>
    </row>
    <row r="88" spans="2:9" ht="15" thickBot="1"/>
    <row r="89" spans="2:9" ht="15" thickBot="1">
      <c r="B89" s="20" t="s">
        <v>292</v>
      </c>
      <c r="C89" s="21"/>
      <c r="D89" s="21"/>
      <c r="E89" s="21"/>
      <c r="F89" s="21"/>
      <c r="G89" s="21"/>
      <c r="H89" s="21"/>
      <c r="I89" s="22"/>
    </row>
    <row r="90" spans="2:9">
      <c r="B90" s="23" t="s">
        <v>43</v>
      </c>
      <c r="C90" s="1" t="s">
        <v>25</v>
      </c>
      <c r="D90" s="1" t="s">
        <v>26</v>
      </c>
      <c r="E90" s="1" t="s">
        <v>27</v>
      </c>
      <c r="F90" s="1" t="s">
        <v>28</v>
      </c>
      <c r="G90" s="44" t="s">
        <v>3</v>
      </c>
      <c r="H90" s="1" t="s">
        <v>2</v>
      </c>
      <c r="I90" s="24" t="s">
        <v>67</v>
      </c>
    </row>
    <row r="91" spans="2:9">
      <c r="B91" s="23" t="s">
        <v>362</v>
      </c>
      <c r="C91" s="1"/>
      <c r="D91" s="1"/>
      <c r="E91" s="1"/>
      <c r="F91" s="1"/>
      <c r="G91" s="169" t="e">
        <f>AVERAGE(G92:G93)</f>
        <v>#DIV/0!</v>
      </c>
      <c r="H91" s="1"/>
      <c r="I91" s="24"/>
    </row>
    <row r="92" spans="2:9">
      <c r="B92" s="23"/>
      <c r="C92" s="3" t="s">
        <v>217</v>
      </c>
      <c r="D92" s="4"/>
      <c r="E92" s="4"/>
      <c r="F92" s="4"/>
      <c r="G92" s="107"/>
      <c r="H92" s="4" t="s">
        <v>324</v>
      </c>
      <c r="I92" s="55"/>
    </row>
    <row r="93" spans="2:9" ht="15" thickBot="1">
      <c r="B93" s="39"/>
      <c r="C93" s="58" t="s">
        <v>218</v>
      </c>
      <c r="D93" s="40"/>
      <c r="E93" s="40"/>
      <c r="F93" s="40"/>
      <c r="G93" s="106"/>
      <c r="H93" s="40" t="s">
        <v>324</v>
      </c>
      <c r="I93" s="34"/>
    </row>
    <row r="94" spans="2:9" ht="15" thickBot="1"/>
    <row r="95" spans="2:9" ht="15" thickBot="1">
      <c r="B95" s="20" t="s">
        <v>571</v>
      </c>
      <c r="C95" s="21"/>
      <c r="D95" s="21"/>
      <c r="E95" s="21"/>
      <c r="F95" s="21"/>
      <c r="G95" s="21"/>
      <c r="H95" s="21"/>
      <c r="I95" s="22"/>
    </row>
    <row r="96" spans="2:9">
      <c r="B96" s="23" t="s">
        <v>43</v>
      </c>
      <c r="C96" t="s">
        <v>25</v>
      </c>
      <c r="D96" t="s">
        <v>26</v>
      </c>
      <c r="E96" t="s">
        <v>27</v>
      </c>
      <c r="F96" t="s">
        <v>28</v>
      </c>
      <c r="G96" s="113" t="s">
        <v>3</v>
      </c>
      <c r="H96" t="s">
        <v>2</v>
      </c>
      <c r="I96" s="24" t="s">
        <v>67</v>
      </c>
    </row>
    <row r="97" spans="2:9">
      <c r="B97" s="23" t="s">
        <v>555</v>
      </c>
      <c r="G97" s="104"/>
      <c r="I97" s="24"/>
    </row>
    <row r="98" spans="2:9">
      <c r="B98" s="23" t="s">
        <v>557</v>
      </c>
      <c r="G98" s="104"/>
      <c r="I98" s="24"/>
    </row>
    <row r="99" spans="2:9" ht="15" thickBot="1">
      <c r="B99" s="39" t="s">
        <v>558</v>
      </c>
      <c r="C99" s="40"/>
      <c r="D99" s="40"/>
      <c r="E99" s="40"/>
      <c r="F99" s="40"/>
      <c r="G99" s="119"/>
      <c r="H99" s="40"/>
      <c r="I99" s="34"/>
    </row>
    <row r="100" spans="2:9" ht="15" thickBot="1"/>
    <row r="101" spans="2:9" ht="15" thickBot="1">
      <c r="B101" s="20" t="s">
        <v>641</v>
      </c>
      <c r="C101" s="21"/>
      <c r="D101" s="21"/>
      <c r="E101" s="21"/>
      <c r="F101" s="21"/>
      <c r="G101" s="21"/>
      <c r="H101" s="21"/>
      <c r="I101" s="22"/>
    </row>
    <row r="102" spans="2:9">
      <c r="B102" s="23" t="s">
        <v>43</v>
      </c>
      <c r="C102" t="s">
        <v>25</v>
      </c>
      <c r="D102" t="s">
        <v>26</v>
      </c>
      <c r="E102" t="s">
        <v>27</v>
      </c>
      <c r="F102" t="s">
        <v>28</v>
      </c>
      <c r="G102" s="113" t="s">
        <v>3</v>
      </c>
      <c r="H102" t="s">
        <v>2</v>
      </c>
      <c r="I102" s="24" t="s">
        <v>67</v>
      </c>
    </row>
    <row r="103" spans="2:9">
      <c r="B103" s="23" t="s">
        <v>176</v>
      </c>
      <c r="G103" s="104">
        <v>0.78900000000000003</v>
      </c>
      <c r="H103" t="s">
        <v>642</v>
      </c>
      <c r="I103" s="24"/>
    </row>
    <row r="104" spans="2:9">
      <c r="B104" s="23" t="s">
        <v>177</v>
      </c>
      <c r="G104" s="104">
        <v>0.88800000000000001</v>
      </c>
      <c r="H104" t="s">
        <v>642</v>
      </c>
      <c r="I104" s="24"/>
    </row>
    <row r="105" spans="2:9" ht="15" thickBot="1">
      <c r="B105" s="39"/>
      <c r="C105" s="40"/>
      <c r="D105" s="40"/>
      <c r="E105" s="40"/>
      <c r="F105" s="40"/>
      <c r="G105" s="119"/>
      <c r="H105" s="40"/>
      <c r="I105" s="34"/>
    </row>
  </sheetData>
  <phoneticPr fontId="2"/>
  <pageMargins left="0.7" right="0.7" top="0.75" bottom="0.75" header="0.3" footer="0.3"/>
  <legacyDrawing r:id="rId1"/>
  <tableParts count="6">
    <tablePart r:id="rId2"/>
    <tablePart r:id="rId3"/>
    <tablePart r:id="rId4"/>
    <tablePart r:id="rId5"/>
    <tablePart r:id="rId6"/>
    <tablePart r:id="rId7"/>
  </tablePar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
  <dimension ref="B1:J54"/>
  <sheetViews>
    <sheetView topLeftCell="C10" workbookViewId="0">
      <selection activeCell="I22" sqref="I22"/>
    </sheetView>
  </sheetViews>
  <sheetFormatPr defaultColWidth="8.6640625" defaultRowHeight="14.4"/>
  <cols>
    <col min="2" max="2" width="64" bestFit="1" customWidth="1"/>
    <col min="3" max="3" width="33.6640625" bestFit="1" customWidth="1"/>
    <col min="4" max="4" width="22.109375" bestFit="1" customWidth="1"/>
    <col min="5" max="5" width="19.33203125" bestFit="1" customWidth="1"/>
    <col min="6" max="6" width="12.88671875" customWidth="1"/>
    <col min="7" max="7" width="9" bestFit="1" customWidth="1"/>
    <col min="8" max="8" width="22.109375" bestFit="1" customWidth="1"/>
    <col min="9" max="9" width="22.44140625" bestFit="1" customWidth="1"/>
  </cols>
  <sheetData>
    <row r="1" spans="2:10" ht="21.6" thickBot="1">
      <c r="B1" s="334" t="s">
        <v>204</v>
      </c>
    </row>
    <row r="2" spans="2:10" ht="15" thickBot="1">
      <c r="B2" s="218" t="s">
        <v>448</v>
      </c>
      <c r="C2" s="226" t="s">
        <v>451</v>
      </c>
      <c r="E2" s="356" t="s">
        <v>456</v>
      </c>
      <c r="F2" s="357"/>
    </row>
    <row r="3" spans="2:10" ht="29.4" thickTop="1">
      <c r="B3" s="229" t="s">
        <v>511</v>
      </c>
      <c r="C3" s="263" t="s">
        <v>516</v>
      </c>
      <c r="E3" s="224" t="s">
        <v>452</v>
      </c>
      <c r="F3" s="219" t="s">
        <v>518</v>
      </c>
    </row>
    <row r="4" spans="2:10" ht="15" thickBot="1">
      <c r="B4" s="229" t="s">
        <v>512</v>
      </c>
      <c r="C4" s="263" t="s">
        <v>515</v>
      </c>
      <c r="E4" s="225" t="s">
        <v>453</v>
      </c>
      <c r="F4" s="217" t="s">
        <v>519</v>
      </c>
    </row>
    <row r="5" spans="2:10" ht="28.8">
      <c r="B5" s="229" t="s">
        <v>513</v>
      </c>
      <c r="C5" s="263" t="s">
        <v>517</v>
      </c>
    </row>
    <row r="6" spans="2:10" ht="15" thickBot="1">
      <c r="B6" s="230" t="s">
        <v>514</v>
      </c>
      <c r="C6" s="264" t="s">
        <v>15</v>
      </c>
    </row>
    <row r="7" spans="2:10" ht="15" thickBot="1">
      <c r="B7" s="245"/>
      <c r="C7" s="245"/>
    </row>
    <row r="8" spans="2:10" ht="15" thickBot="1">
      <c r="B8" s="259" t="s">
        <v>483</v>
      </c>
      <c r="C8" s="245"/>
    </row>
    <row r="9" spans="2:10" ht="15" thickTop="1">
      <c r="B9" s="380"/>
      <c r="C9" s="245"/>
    </row>
    <row r="10" spans="2:10" ht="15" thickBot="1">
      <c r="B10" s="381"/>
    </row>
    <row r="11" spans="2:10">
      <c r="B11" s="235"/>
    </row>
    <row r="12" spans="2:10" ht="15" thickBot="1">
      <c r="B12" s="393" t="s">
        <v>4</v>
      </c>
      <c r="C12" s="393"/>
      <c r="D12" s="393"/>
    </row>
    <row r="13" spans="2:10">
      <c r="B13" s="65" t="s">
        <v>43</v>
      </c>
      <c r="C13" s="75" t="s">
        <v>25</v>
      </c>
      <c r="D13" s="75" t="s">
        <v>26</v>
      </c>
      <c r="E13" s="75" t="s">
        <v>27</v>
      </c>
      <c r="F13" s="75" t="s">
        <v>28</v>
      </c>
      <c r="G13" s="91" t="s">
        <v>3</v>
      </c>
      <c r="H13" s="75" t="s">
        <v>2</v>
      </c>
      <c r="I13" s="65" t="s">
        <v>774</v>
      </c>
      <c r="J13" s="65" t="s">
        <v>67</v>
      </c>
    </row>
    <row r="14" spans="2:10">
      <c r="B14" s="1" t="s">
        <v>107</v>
      </c>
      <c r="C14" s="1"/>
      <c r="D14" s="1"/>
      <c r="E14" s="1"/>
      <c r="F14" s="1"/>
      <c r="G14" s="136">
        <f>'Basic data (bioenergy pathway)'!G5</f>
        <v>0</v>
      </c>
      <c r="H14" s="76" t="s">
        <v>7</v>
      </c>
      <c r="I14" s="76"/>
      <c r="J14" s="1" t="s">
        <v>65</v>
      </c>
    </row>
    <row r="15" spans="2:10">
      <c r="B15" s="1" t="s">
        <v>1</v>
      </c>
      <c r="C15" s="1"/>
      <c r="D15" s="1"/>
      <c r="E15" s="1"/>
      <c r="F15" s="1"/>
      <c r="G15" s="147"/>
      <c r="H15" s="74"/>
      <c r="I15" s="74"/>
      <c r="J15" s="1"/>
    </row>
    <row r="16" spans="2:10">
      <c r="B16" s="1" t="s">
        <v>110</v>
      </c>
      <c r="C16" s="1"/>
      <c r="D16" s="1"/>
      <c r="E16" s="1"/>
      <c r="F16" s="1"/>
      <c r="G16" s="136">
        <f>'Basic data (bioenergy pathway)'!G4</f>
        <v>0</v>
      </c>
      <c r="H16" s="76" t="s">
        <v>5</v>
      </c>
      <c r="I16" s="76"/>
      <c r="J16" s="1" t="s">
        <v>65</v>
      </c>
    </row>
    <row r="17" spans="2:10">
      <c r="B17" s="1" t="s">
        <v>109</v>
      </c>
      <c r="C17" s="1"/>
      <c r="D17" s="1"/>
      <c r="E17" s="1"/>
      <c r="F17" s="1"/>
      <c r="G17" s="162">
        <f>G14*G16</f>
        <v>0</v>
      </c>
      <c r="H17" s="74" t="s">
        <v>6</v>
      </c>
      <c r="I17" s="74"/>
      <c r="J17" s="1"/>
    </row>
    <row r="18" spans="2:10" ht="15" thickBot="1">
      <c r="B18" s="177" t="s">
        <v>359</v>
      </c>
      <c r="C18" s="1"/>
      <c r="D18" s="1"/>
      <c r="E18" s="1"/>
      <c r="F18" s="1"/>
      <c r="G18" s="198" t="e">
        <f>G17/G16</f>
        <v>#DIV/0!</v>
      </c>
      <c r="H18" s="76" t="s">
        <v>7</v>
      </c>
      <c r="I18" s="76"/>
      <c r="J18" s="1"/>
    </row>
    <row r="20" spans="2:10" ht="15" thickBot="1">
      <c r="B20" s="393" t="s">
        <v>8</v>
      </c>
      <c r="C20" s="393"/>
      <c r="D20" s="393"/>
    </row>
    <row r="21" spans="2:10">
      <c r="B21" s="65" t="s">
        <v>43</v>
      </c>
      <c r="C21" s="75" t="s">
        <v>25</v>
      </c>
      <c r="D21" s="75" t="s">
        <v>26</v>
      </c>
      <c r="E21" s="75" t="s">
        <v>27</v>
      </c>
      <c r="F21" s="75" t="s">
        <v>28</v>
      </c>
      <c r="G21" s="91" t="s">
        <v>3</v>
      </c>
      <c r="H21" s="75" t="s">
        <v>2</v>
      </c>
      <c r="I21" s="65" t="s">
        <v>774</v>
      </c>
      <c r="J21" s="65" t="s">
        <v>67</v>
      </c>
    </row>
    <row r="22" spans="2:10" ht="15.6">
      <c r="B22" s="1" t="s">
        <v>9</v>
      </c>
      <c r="C22" s="1"/>
      <c r="D22" s="1"/>
      <c r="E22" s="1"/>
      <c r="F22" s="1"/>
      <c r="G22" s="136"/>
      <c r="H22" s="76" t="s">
        <v>101</v>
      </c>
      <c r="I22" s="76"/>
      <c r="J22" s="1"/>
    </row>
    <row r="23" spans="2:10" ht="15.6">
      <c r="B23" s="1" t="s">
        <v>10</v>
      </c>
      <c r="C23" s="1"/>
      <c r="D23" s="1"/>
      <c r="E23" s="1"/>
      <c r="F23" s="1"/>
      <c r="G23" s="162">
        <f>'Basic data (bioenergy pathway)'!G47</f>
        <v>0</v>
      </c>
      <c r="H23" s="74" t="s">
        <v>102</v>
      </c>
      <c r="I23" s="74"/>
      <c r="J23" s="1" t="s">
        <v>65</v>
      </c>
    </row>
    <row r="24" spans="2:10" ht="16.2" thickBot="1">
      <c r="B24" s="177" t="s">
        <v>358</v>
      </c>
      <c r="C24" s="1"/>
      <c r="D24" s="1"/>
      <c r="E24" s="1"/>
      <c r="F24" s="1"/>
      <c r="G24" s="198">
        <f>G22*G23</f>
        <v>0</v>
      </c>
      <c r="H24" s="76" t="s">
        <v>103</v>
      </c>
      <c r="I24" s="76"/>
      <c r="J24" s="1"/>
    </row>
    <row r="26" spans="2:10" ht="15" thickBot="1">
      <c r="B26" s="393" t="s">
        <v>11</v>
      </c>
      <c r="C26" s="393"/>
      <c r="D26" s="393"/>
    </row>
    <row r="27" spans="2:10">
      <c r="B27" s="65" t="s">
        <v>43</v>
      </c>
      <c r="C27" s="75" t="s">
        <v>25</v>
      </c>
      <c r="D27" s="75" t="s">
        <v>26</v>
      </c>
      <c r="E27" s="75" t="s">
        <v>27</v>
      </c>
      <c r="F27" s="75" t="s">
        <v>28</v>
      </c>
      <c r="G27" s="91" t="s">
        <v>3</v>
      </c>
      <c r="H27" s="75" t="s">
        <v>2</v>
      </c>
      <c r="I27" s="65" t="s">
        <v>67</v>
      </c>
    </row>
    <row r="28" spans="2:10">
      <c r="B28" s="1" t="s">
        <v>12</v>
      </c>
      <c r="C28" s="1"/>
      <c r="D28" s="1"/>
      <c r="E28" s="1"/>
      <c r="F28" s="1"/>
      <c r="G28" s="160">
        <f>G14</f>
        <v>0</v>
      </c>
      <c r="H28" s="76" t="s">
        <v>7</v>
      </c>
      <c r="I28" s="1" t="s">
        <v>65</v>
      </c>
    </row>
    <row r="29" spans="2:10" ht="15.6">
      <c r="B29" s="4" t="s">
        <v>116</v>
      </c>
      <c r="C29" s="4"/>
      <c r="D29" s="4"/>
      <c r="E29" s="4"/>
      <c r="F29" s="4"/>
      <c r="G29" s="173">
        <f>G30-G31-G32-G33</f>
        <v>0</v>
      </c>
      <c r="H29" s="73" t="s">
        <v>103</v>
      </c>
      <c r="I29" s="4"/>
    </row>
    <row r="30" spans="2:10" ht="15.6">
      <c r="B30" s="1"/>
      <c r="C30" s="3" t="s">
        <v>115</v>
      </c>
      <c r="D30" s="4"/>
      <c r="E30" s="4"/>
      <c r="F30" s="4"/>
      <c r="G30" s="155">
        <f>G24</f>
        <v>0</v>
      </c>
      <c r="H30" s="73" t="s">
        <v>103</v>
      </c>
      <c r="I30" s="4" t="s">
        <v>112</v>
      </c>
    </row>
    <row r="31" spans="2:10" ht="15.6">
      <c r="B31" s="1"/>
      <c r="C31" s="5" t="s">
        <v>118</v>
      </c>
      <c r="D31" s="1"/>
      <c r="E31" s="1"/>
      <c r="F31" s="1"/>
      <c r="G31" s="147"/>
      <c r="H31" s="74" t="s">
        <v>103</v>
      </c>
      <c r="I31" s="1" t="s">
        <v>117</v>
      </c>
    </row>
    <row r="32" spans="2:10" ht="15.6">
      <c r="B32" s="1"/>
      <c r="C32" s="5" t="s">
        <v>119</v>
      </c>
      <c r="D32" s="1"/>
      <c r="E32" s="1"/>
      <c r="F32" s="1"/>
      <c r="G32" s="147"/>
      <c r="H32" s="74" t="s">
        <v>103</v>
      </c>
      <c r="I32" s="1" t="s">
        <v>117</v>
      </c>
    </row>
    <row r="33" spans="2:9" ht="15.6">
      <c r="B33" s="1"/>
      <c r="C33" s="5" t="s">
        <v>120</v>
      </c>
      <c r="D33" s="1"/>
      <c r="E33" s="1"/>
      <c r="F33" s="1"/>
      <c r="G33" s="147"/>
      <c r="H33" s="74" t="s">
        <v>103</v>
      </c>
      <c r="I33" s="1" t="s">
        <v>117</v>
      </c>
    </row>
    <row r="34" spans="2:9" ht="15" thickBot="1">
      <c r="B34" s="195" t="s">
        <v>141</v>
      </c>
      <c r="C34" s="71"/>
      <c r="D34" s="71"/>
      <c r="E34" s="71"/>
      <c r="F34" s="71"/>
      <c r="G34" s="197">
        <f>G28*G30</f>
        <v>0</v>
      </c>
      <c r="H34" s="103" t="s">
        <v>13</v>
      </c>
      <c r="I34" s="71"/>
    </row>
    <row r="36" spans="2:9" ht="15" thickBot="1">
      <c r="B36" s="393" t="s">
        <v>14</v>
      </c>
      <c r="C36" s="393"/>
      <c r="D36" s="393"/>
    </row>
    <row r="37" spans="2:9">
      <c r="B37" s="65" t="s">
        <v>43</v>
      </c>
      <c r="C37" s="75" t="s">
        <v>25</v>
      </c>
      <c r="D37" s="75" t="s">
        <v>26</v>
      </c>
      <c r="E37" s="75" t="s">
        <v>27</v>
      </c>
      <c r="F37" s="75" t="s">
        <v>28</v>
      </c>
      <c r="G37" s="91" t="s">
        <v>3</v>
      </c>
      <c r="H37" s="75" t="s">
        <v>2</v>
      </c>
      <c r="I37" s="65" t="s">
        <v>67</v>
      </c>
    </row>
    <row r="38" spans="2:9">
      <c r="B38" s="1" t="s">
        <v>0</v>
      </c>
      <c r="C38" s="2"/>
      <c r="D38" s="2"/>
      <c r="E38" s="2"/>
      <c r="F38" s="2"/>
      <c r="G38" s="140"/>
      <c r="H38" s="70" t="s">
        <v>18</v>
      </c>
      <c r="I38" s="2"/>
    </row>
    <row r="39" spans="2:9">
      <c r="B39" s="1"/>
      <c r="C39" s="3" t="s">
        <v>104</v>
      </c>
      <c r="D39" s="1"/>
      <c r="E39" s="1"/>
      <c r="F39" s="1"/>
      <c r="G39" s="104"/>
      <c r="H39" s="1" t="s">
        <v>18</v>
      </c>
      <c r="I39" s="1"/>
    </row>
    <row r="40" spans="2:9">
      <c r="B40" s="1"/>
      <c r="C40" s="5"/>
      <c r="D40" s="3" t="s">
        <v>123</v>
      </c>
      <c r="E40" s="4"/>
      <c r="F40" s="4"/>
      <c r="G40" s="173">
        <f>'Basic data (bioenergy pathway)'!G26</f>
        <v>0</v>
      </c>
      <c r="H40" s="4" t="s">
        <v>132</v>
      </c>
      <c r="I40" s="4" t="s">
        <v>65</v>
      </c>
    </row>
    <row r="41" spans="2:9">
      <c r="B41" s="1"/>
      <c r="C41" s="5"/>
      <c r="D41" s="5" t="s">
        <v>124</v>
      </c>
      <c r="E41" s="1"/>
      <c r="F41" s="1"/>
      <c r="G41" s="162" t="e">
        <f>'Basic data (bioenergy pathway)'!G38</f>
        <v>#DIV/0!</v>
      </c>
      <c r="H41" s="1" t="s">
        <v>132</v>
      </c>
      <c r="I41" s="1" t="s">
        <v>65</v>
      </c>
    </row>
    <row r="42" spans="2:9">
      <c r="B42" s="1"/>
      <c r="C42" s="5"/>
      <c r="D42" s="5" t="s">
        <v>21</v>
      </c>
      <c r="E42" s="1"/>
      <c r="F42" s="1"/>
      <c r="G42" s="169">
        <f>'Basic data (bioenergy pathway)'!G27</f>
        <v>0</v>
      </c>
      <c r="H42" s="1" t="s">
        <v>132</v>
      </c>
      <c r="I42" s="1" t="s">
        <v>65</v>
      </c>
    </row>
    <row r="43" spans="2:9">
      <c r="B43" s="1"/>
      <c r="C43" s="5"/>
      <c r="D43" s="5" t="s">
        <v>22</v>
      </c>
      <c r="E43" s="1"/>
      <c r="F43" s="1"/>
      <c r="G43" s="162">
        <f>'Basic data (bioenergy pathway)'!G34</f>
        <v>0</v>
      </c>
      <c r="H43" s="1" t="s">
        <v>132</v>
      </c>
      <c r="I43" s="1" t="s">
        <v>65</v>
      </c>
    </row>
    <row r="44" spans="2:9">
      <c r="B44" s="1"/>
      <c r="C44" s="5"/>
      <c r="D44" s="5" t="s">
        <v>105</v>
      </c>
      <c r="E44" s="1"/>
      <c r="F44" s="1"/>
      <c r="G44" s="162">
        <f>'Basic data (bioenergy pathway)'!G33</f>
        <v>0</v>
      </c>
      <c r="H44" s="1" t="s">
        <v>132</v>
      </c>
      <c r="I44" s="1" t="s">
        <v>65</v>
      </c>
    </row>
    <row r="45" spans="2:9">
      <c r="B45" s="1"/>
      <c r="C45" s="5"/>
      <c r="D45" s="5" t="s">
        <v>23</v>
      </c>
      <c r="E45" s="1"/>
      <c r="F45" s="1"/>
      <c r="G45" s="169">
        <f>'Basic data (bioenergy pathway)'!G35</f>
        <v>0</v>
      </c>
      <c r="H45" s="1" t="s">
        <v>132</v>
      </c>
      <c r="I45" s="1" t="s">
        <v>65</v>
      </c>
    </row>
    <row r="46" spans="2:9">
      <c r="B46" s="1"/>
      <c r="C46" s="5"/>
      <c r="D46" s="5" t="s">
        <v>136</v>
      </c>
      <c r="E46" s="1"/>
      <c r="F46" s="1"/>
      <c r="G46" s="104"/>
      <c r="H46" s="1" t="s">
        <v>139</v>
      </c>
      <c r="I46" s="1"/>
    </row>
    <row r="47" spans="2:9">
      <c r="B47" s="1"/>
      <c r="C47" s="7" t="s">
        <v>16</v>
      </c>
      <c r="D47" s="8"/>
      <c r="E47" s="8"/>
      <c r="F47" s="8"/>
      <c r="G47" s="144"/>
      <c r="H47" s="72" t="s">
        <v>15</v>
      </c>
      <c r="I47" s="8"/>
    </row>
    <row r="48" spans="2:9">
      <c r="B48" s="1"/>
      <c r="C48" s="3" t="s">
        <v>106</v>
      </c>
      <c r="D48" s="4"/>
      <c r="E48" s="4"/>
      <c r="F48" s="4"/>
      <c r="G48" s="107"/>
      <c r="H48" s="4" t="s">
        <v>15</v>
      </c>
      <c r="I48" s="4"/>
    </row>
    <row r="49" spans="2:9">
      <c r="B49" s="1"/>
      <c r="C49" s="5"/>
      <c r="D49" s="3" t="s">
        <v>140</v>
      </c>
      <c r="E49" s="4"/>
      <c r="F49" s="4"/>
      <c r="G49" s="107"/>
      <c r="H49" s="4" t="s">
        <v>15</v>
      </c>
      <c r="I49" s="4"/>
    </row>
    <row r="50" spans="2:9">
      <c r="B50" s="1"/>
      <c r="C50" s="5"/>
      <c r="D50" s="5" t="s">
        <v>124</v>
      </c>
      <c r="E50" s="1"/>
      <c r="F50" s="1"/>
      <c r="G50" s="104"/>
      <c r="H50" s="1" t="s">
        <v>15</v>
      </c>
      <c r="I50" s="1"/>
    </row>
    <row r="51" spans="2:9">
      <c r="B51" s="1"/>
      <c r="C51" s="3" t="s">
        <v>17</v>
      </c>
      <c r="D51" s="4"/>
      <c r="E51" s="4"/>
      <c r="F51" s="4"/>
      <c r="G51" s="146"/>
      <c r="H51" s="4" t="s">
        <v>15</v>
      </c>
      <c r="I51" s="4"/>
    </row>
    <row r="52" spans="2:9">
      <c r="B52" s="1"/>
      <c r="C52" s="7" t="s">
        <v>137</v>
      </c>
      <c r="D52" s="4"/>
      <c r="E52" s="4"/>
      <c r="F52" s="4"/>
      <c r="G52" s="107"/>
      <c r="H52" s="4" t="s">
        <v>15</v>
      </c>
      <c r="I52" s="4"/>
    </row>
    <row r="53" spans="2:9">
      <c r="B53" s="8" t="s">
        <v>19</v>
      </c>
      <c r="C53" s="8"/>
      <c r="D53" s="8"/>
      <c r="E53" s="8"/>
      <c r="F53" s="8"/>
      <c r="G53" s="157" t="e">
        <f>'Basic data (bioenergy pathway)'!#REF!</f>
        <v>#REF!</v>
      </c>
      <c r="H53" s="72" t="s">
        <v>279</v>
      </c>
      <c r="I53" s="8" t="s">
        <v>122</v>
      </c>
    </row>
    <row r="54" spans="2:9" ht="15" thickBot="1">
      <c r="B54" s="195" t="s">
        <v>121</v>
      </c>
      <c r="C54" s="71"/>
      <c r="D54" s="71"/>
      <c r="E54" s="71"/>
      <c r="F54" s="71"/>
      <c r="G54" s="196" t="e">
        <f>G38/G53</f>
        <v>#REF!</v>
      </c>
      <c r="H54" s="71" t="s">
        <v>15</v>
      </c>
      <c r="I54" s="71"/>
    </row>
  </sheetData>
  <mergeCells count="6">
    <mergeCell ref="E2:F2"/>
    <mergeCell ref="B9:B10"/>
    <mergeCell ref="B36:D36"/>
    <mergeCell ref="B12:D12"/>
    <mergeCell ref="B20:D20"/>
    <mergeCell ref="B26:D26"/>
  </mergeCells>
  <phoneticPr fontId="2"/>
  <hyperlinks>
    <hyperlink ref="E3" r:id="rId1" xr:uid="{00000000-0004-0000-1300-000000000000}"/>
    <hyperlink ref="E4" r:id="rId2" xr:uid="{00000000-0004-0000-1300-000001000000}"/>
  </hyperlinks>
  <pageMargins left="0.7" right="0.7" top="0.75" bottom="0.75" header="0.3" footer="0.3"/>
  <pageSetup paperSize="9" orientation="portrait" r:id="rId3"/>
  <legacyDrawing r:id="rId4"/>
  <tableParts count="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
  <dimension ref="B1:Q15"/>
  <sheetViews>
    <sheetView topLeftCell="E7" zoomScaleNormal="100" workbookViewId="0">
      <selection activeCell="I18" sqref="I18"/>
    </sheetView>
  </sheetViews>
  <sheetFormatPr defaultColWidth="8.6640625" defaultRowHeight="14.4"/>
  <cols>
    <col min="2" max="2" width="47.109375" customWidth="1"/>
    <col min="3" max="3" width="19.44140625" customWidth="1"/>
    <col min="4" max="4" width="29.33203125" bestFit="1" customWidth="1"/>
    <col min="5" max="5" width="19.33203125" bestFit="1" customWidth="1"/>
    <col min="6" max="6" width="15.33203125" bestFit="1" customWidth="1"/>
    <col min="8" max="8" width="11.33203125" bestFit="1" customWidth="1"/>
    <col min="9" max="9" width="10.109375" bestFit="1" customWidth="1"/>
    <col min="16" max="16" width="9.33203125" bestFit="1" customWidth="1"/>
  </cols>
  <sheetData>
    <row r="1" spans="2:17" ht="19.5" customHeight="1" thickBot="1">
      <c r="B1" s="339" t="s">
        <v>97</v>
      </c>
      <c r="C1" s="32"/>
      <c r="D1" s="32"/>
      <c r="E1" s="32"/>
      <c r="F1" s="32"/>
      <c r="G1" s="32"/>
      <c r="H1" s="32"/>
      <c r="I1" s="32"/>
      <c r="J1" s="32"/>
      <c r="K1" s="32"/>
      <c r="L1" s="32"/>
      <c r="M1" s="32"/>
      <c r="N1" s="32"/>
      <c r="O1" s="32"/>
      <c r="P1" s="32"/>
      <c r="Q1" s="32"/>
    </row>
    <row r="2" spans="2:17" ht="15" thickBot="1">
      <c r="B2" s="218" t="s">
        <v>448</v>
      </c>
      <c r="C2" s="226" t="s">
        <v>451</v>
      </c>
      <c r="E2" s="356" t="s">
        <v>456</v>
      </c>
      <c r="F2" s="357"/>
      <c r="G2" s="32"/>
      <c r="H2" s="32"/>
      <c r="I2" s="32"/>
      <c r="J2" s="32"/>
      <c r="K2" s="32"/>
      <c r="L2" s="32"/>
      <c r="M2" s="32"/>
      <c r="N2" s="32"/>
      <c r="O2" s="32"/>
      <c r="P2" s="32"/>
      <c r="Q2" s="32"/>
    </row>
    <row r="3" spans="2:17" ht="15" thickTop="1">
      <c r="B3" s="397" t="s">
        <v>510</v>
      </c>
      <c r="C3" s="399" t="s">
        <v>487</v>
      </c>
      <c r="E3" s="224" t="s">
        <v>452</v>
      </c>
      <c r="F3" s="219" t="s">
        <v>508</v>
      </c>
      <c r="G3" s="32"/>
      <c r="H3" s="32"/>
      <c r="I3" s="32"/>
      <c r="J3" s="32"/>
      <c r="K3" s="32"/>
      <c r="L3" s="32"/>
      <c r="M3" s="32"/>
      <c r="N3" s="32"/>
      <c r="O3" s="32"/>
      <c r="P3" s="32"/>
      <c r="Q3" s="32"/>
    </row>
    <row r="4" spans="2:17" ht="60.6" customHeight="1" thickBot="1">
      <c r="B4" s="398"/>
      <c r="C4" s="400"/>
      <c r="E4" s="225" t="s">
        <v>453</v>
      </c>
      <c r="F4" s="217" t="s">
        <v>509</v>
      </c>
      <c r="G4" s="32"/>
      <c r="H4" s="32"/>
      <c r="I4" s="32"/>
      <c r="J4" s="32"/>
      <c r="K4" s="32"/>
      <c r="L4" s="32"/>
      <c r="M4" s="32"/>
      <c r="N4" s="32"/>
      <c r="O4" s="32"/>
      <c r="P4" s="32"/>
      <c r="Q4" s="32"/>
    </row>
    <row r="5" spans="2:17" ht="19.5" customHeight="1" thickBot="1">
      <c r="B5" s="33"/>
      <c r="C5" s="32"/>
      <c r="D5" s="32"/>
      <c r="E5" s="32"/>
      <c r="F5" s="32"/>
      <c r="G5" s="32"/>
      <c r="H5" s="32"/>
      <c r="I5" s="32"/>
      <c r="J5" s="32"/>
      <c r="K5" s="32"/>
      <c r="L5" s="32"/>
      <c r="M5" s="32"/>
      <c r="N5" s="32"/>
      <c r="O5" s="32"/>
      <c r="P5" s="32"/>
      <c r="Q5" s="32"/>
    </row>
    <row r="6" spans="2:17" ht="15" thickBot="1">
      <c r="B6" s="356" t="s">
        <v>483</v>
      </c>
      <c r="C6" s="357"/>
      <c r="D6" s="32"/>
      <c r="E6" s="32"/>
      <c r="F6" s="32"/>
      <c r="G6" s="32"/>
      <c r="H6" s="32"/>
      <c r="I6" s="32"/>
      <c r="J6" s="32"/>
      <c r="K6" s="32"/>
      <c r="L6" s="32"/>
      <c r="M6" s="32"/>
      <c r="N6" s="32"/>
      <c r="O6" s="32"/>
      <c r="P6" s="32"/>
      <c r="Q6" s="32"/>
    </row>
    <row r="7" spans="2:17" ht="15" thickTop="1">
      <c r="B7" s="370" t="s">
        <v>496</v>
      </c>
      <c r="C7" s="372"/>
      <c r="D7" s="32"/>
      <c r="E7" s="32"/>
      <c r="F7" s="32"/>
      <c r="G7" s="32"/>
      <c r="H7" s="32"/>
      <c r="I7" s="32"/>
      <c r="J7" s="32"/>
      <c r="K7" s="32"/>
      <c r="L7" s="32"/>
      <c r="M7" s="32"/>
      <c r="N7" s="32"/>
      <c r="O7" s="32"/>
      <c r="P7" s="32"/>
      <c r="Q7" s="32"/>
    </row>
    <row r="8" spans="2:17" ht="15" thickBot="1">
      <c r="B8" s="368"/>
      <c r="C8" s="369"/>
      <c r="D8" s="32"/>
      <c r="E8" s="32"/>
      <c r="F8" s="32"/>
      <c r="G8" s="32"/>
      <c r="H8" s="32"/>
      <c r="I8" s="32"/>
      <c r="J8" s="32"/>
      <c r="K8" s="32"/>
      <c r="L8" s="32"/>
      <c r="M8" s="32"/>
      <c r="N8" s="32"/>
      <c r="O8" s="32"/>
      <c r="P8" s="32"/>
      <c r="Q8" s="32"/>
    </row>
    <row r="9" spans="2:17" ht="19.5" customHeight="1" thickBot="1">
      <c r="B9" s="33"/>
      <c r="C9" s="32"/>
      <c r="D9" s="32"/>
      <c r="E9" s="32"/>
      <c r="F9" s="32"/>
      <c r="G9" s="32"/>
      <c r="H9" s="32"/>
      <c r="I9" s="32"/>
      <c r="J9" s="32"/>
      <c r="K9" s="32"/>
      <c r="L9" s="32"/>
      <c r="M9" s="32"/>
      <c r="N9" s="32"/>
      <c r="O9" s="32"/>
      <c r="P9" s="32"/>
      <c r="Q9" s="32"/>
    </row>
    <row r="10" spans="2:17" ht="15" thickBot="1">
      <c r="B10" s="20" t="s">
        <v>64</v>
      </c>
      <c r="C10" s="21"/>
      <c r="D10" s="21"/>
      <c r="E10" s="21"/>
      <c r="F10" s="21"/>
      <c r="G10" s="21"/>
      <c r="H10" s="21"/>
      <c r="I10" s="21"/>
      <c r="J10" s="22"/>
    </row>
    <row r="11" spans="2:17">
      <c r="B11" s="23" t="s">
        <v>43</v>
      </c>
      <c r="C11" s="1" t="s">
        <v>25</v>
      </c>
      <c r="D11" s="1" t="s">
        <v>26</v>
      </c>
      <c r="E11" s="1" t="s">
        <v>27</v>
      </c>
      <c r="F11" s="1" t="s">
        <v>28</v>
      </c>
      <c r="G11" s="44" t="s">
        <v>3</v>
      </c>
      <c r="H11" s="1" t="s">
        <v>2</v>
      </c>
      <c r="I11" s="1" t="s">
        <v>774</v>
      </c>
      <c r="J11" s="24" t="s">
        <v>67</v>
      </c>
    </row>
    <row r="12" spans="2:17">
      <c r="B12" s="174" t="s">
        <v>60</v>
      </c>
      <c r="C12" s="8"/>
      <c r="D12" s="8"/>
      <c r="E12" s="8"/>
      <c r="F12" s="8"/>
      <c r="G12" s="165" t="e">
        <f>'Basic data (bioenergy pathway)'!G115/'Basic data (bioenergy pathway)'!G79</f>
        <v>#DIV/0!</v>
      </c>
      <c r="H12" s="8" t="s">
        <v>54</v>
      </c>
      <c r="I12" s="2"/>
      <c r="J12" s="35"/>
    </row>
    <row r="13" spans="2:17">
      <c r="B13" s="174" t="s">
        <v>50</v>
      </c>
      <c r="C13" s="8"/>
      <c r="D13" s="8"/>
      <c r="E13" s="8"/>
      <c r="F13" s="8"/>
      <c r="G13" s="165" t="e">
        <f>'Basic data (bioenergy pathway)'!G120/'Basic data (bioenergy pathway)'!G99</f>
        <v>#DIV/0!</v>
      </c>
      <c r="H13" s="8" t="s">
        <v>53</v>
      </c>
      <c r="I13" s="2"/>
      <c r="J13" s="35"/>
    </row>
    <row r="14" spans="2:17">
      <c r="B14" s="175" t="s">
        <v>61</v>
      </c>
      <c r="C14" s="1"/>
      <c r="D14" s="1"/>
      <c r="E14" s="1"/>
      <c r="F14" s="1"/>
      <c r="G14" s="49"/>
      <c r="H14" s="1" t="s">
        <v>52</v>
      </c>
      <c r="I14" s="8"/>
      <c r="J14" s="35"/>
    </row>
    <row r="15" spans="2:17" ht="15" thickBot="1">
      <c r="B15" s="176" t="s">
        <v>51</v>
      </c>
      <c r="C15" s="27"/>
      <c r="D15" s="27"/>
      <c r="E15" s="27"/>
      <c r="F15" s="27"/>
      <c r="G15" s="166" t="e">
        <f>'Basic data (bioenergy pathway)'!G122/'Basic data (bioenergy pathway)'!G111</f>
        <v>#DIV/0!</v>
      </c>
      <c r="H15" s="38" t="s">
        <v>52</v>
      </c>
      <c r="I15" s="351"/>
      <c r="J15" s="34"/>
    </row>
  </sheetData>
  <mergeCells count="5">
    <mergeCell ref="E2:F2"/>
    <mergeCell ref="B3:B4"/>
    <mergeCell ref="C3:C4"/>
    <mergeCell ref="B6:C6"/>
    <mergeCell ref="B7:C8"/>
  </mergeCells>
  <phoneticPr fontId="2"/>
  <hyperlinks>
    <hyperlink ref="E3" r:id="rId1" xr:uid="{00000000-0004-0000-1400-000000000000}"/>
    <hyperlink ref="E4" r:id="rId2" xr:uid="{00000000-0004-0000-1400-000001000000}"/>
  </hyperlinks>
  <pageMargins left="0.7" right="0.7" top="0.75" bottom="0.75" header="0.3" footer="0.3"/>
  <pageSetup paperSize="9" orientation="portrait" horizontalDpi="1200" verticalDpi="1200" r:id="rId3"/>
  <legacyDrawing r:id="rId4"/>
  <tableParts count="1">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
  <dimension ref="B1:J18"/>
  <sheetViews>
    <sheetView topLeftCell="C10" zoomScaleNormal="100" workbookViewId="0">
      <selection activeCell="I11" sqref="I11"/>
    </sheetView>
  </sheetViews>
  <sheetFormatPr defaultColWidth="11.44140625" defaultRowHeight="14.4"/>
  <cols>
    <col min="2" max="2" width="64" bestFit="1" customWidth="1"/>
    <col min="3" max="3" width="21.109375" customWidth="1"/>
    <col min="4" max="4" width="22.109375" bestFit="1" customWidth="1"/>
    <col min="5" max="5" width="22.6640625" bestFit="1" customWidth="1"/>
    <col min="6" max="6" width="11.109375" customWidth="1"/>
    <col min="7" max="7" width="9.33203125" bestFit="1" customWidth="1"/>
    <col min="8" max="8" width="8.77734375" bestFit="1" customWidth="1"/>
    <col min="9" max="9" width="10.109375" bestFit="1" customWidth="1"/>
  </cols>
  <sheetData>
    <row r="1" spans="2:10" ht="21.6" thickBot="1">
      <c r="B1" s="340" t="s">
        <v>205</v>
      </c>
    </row>
    <row r="2" spans="2:10" ht="15" thickBot="1">
      <c r="B2" s="218" t="s">
        <v>448</v>
      </c>
      <c r="C2" s="226" t="s">
        <v>451</v>
      </c>
      <c r="E2" s="356" t="s">
        <v>456</v>
      </c>
      <c r="F2" s="357"/>
    </row>
    <row r="3" spans="2:10" ht="15" customHeight="1" thickTop="1">
      <c r="B3" s="352" t="s">
        <v>506</v>
      </c>
      <c r="C3" s="354" t="s">
        <v>507</v>
      </c>
      <c r="E3" s="224" t="s">
        <v>452</v>
      </c>
      <c r="F3" s="219" t="s">
        <v>504</v>
      </c>
    </row>
    <row r="4" spans="2:10" ht="15" thickBot="1">
      <c r="B4" s="353"/>
      <c r="C4" s="365"/>
      <c r="E4" s="225" t="s">
        <v>453</v>
      </c>
      <c r="F4" s="217" t="s">
        <v>505</v>
      </c>
    </row>
    <row r="5" spans="2:10" ht="15" thickBot="1">
      <c r="B5" s="1"/>
      <c r="C5" s="1"/>
      <c r="D5" s="1"/>
      <c r="E5" s="1"/>
      <c r="F5" s="1"/>
    </row>
    <row r="6" spans="2:10" ht="15" thickBot="1">
      <c r="B6" s="259" t="s">
        <v>483</v>
      </c>
      <c r="C6" s="1"/>
      <c r="D6" s="1"/>
      <c r="E6" s="1"/>
      <c r="F6" s="1"/>
    </row>
    <row r="7" spans="2:10" ht="15" customHeight="1" thickTop="1">
      <c r="B7" s="380" t="s">
        <v>496</v>
      </c>
      <c r="C7" s="1"/>
      <c r="D7" s="1"/>
      <c r="E7" s="1"/>
      <c r="F7" s="1"/>
    </row>
    <row r="8" spans="2:10" ht="15" thickBot="1">
      <c r="B8" s="381"/>
      <c r="C8" s="1"/>
      <c r="D8" s="1"/>
      <c r="E8" s="1"/>
      <c r="F8" s="1"/>
    </row>
    <row r="9" spans="2:10" ht="15" thickBot="1">
      <c r="B9" s="97"/>
    </row>
    <row r="10" spans="2:10">
      <c r="B10" s="65" t="s">
        <v>43</v>
      </c>
      <c r="C10" s="75" t="s">
        <v>25</v>
      </c>
      <c r="D10" s="75" t="s">
        <v>26</v>
      </c>
      <c r="E10" s="75" t="s">
        <v>27</v>
      </c>
      <c r="F10" s="75" t="s">
        <v>28</v>
      </c>
      <c r="G10" s="91" t="s">
        <v>3</v>
      </c>
      <c r="H10" s="75" t="s">
        <v>2</v>
      </c>
      <c r="I10" s="65" t="s">
        <v>774</v>
      </c>
      <c r="J10" s="65" t="s">
        <v>67</v>
      </c>
    </row>
    <row r="11" spans="2:10">
      <c r="B11" s="74" t="s">
        <v>201</v>
      </c>
      <c r="C11" s="65"/>
      <c r="D11" s="65"/>
      <c r="E11" s="65"/>
      <c r="F11" s="65"/>
      <c r="G11" s="104" t="s">
        <v>671</v>
      </c>
      <c r="J11" s="65"/>
    </row>
    <row r="12" spans="2:10">
      <c r="B12" s="84" t="s">
        <v>147</v>
      </c>
      <c r="C12" s="1"/>
      <c r="D12" s="1"/>
      <c r="E12" s="1"/>
      <c r="F12" s="1"/>
      <c r="G12" s="169" t="e">
        <f>'Ind 18'!#REF!</f>
        <v>#REF!</v>
      </c>
      <c r="H12" t="s">
        <v>20</v>
      </c>
      <c r="J12" s="1"/>
    </row>
    <row r="13" spans="2:10">
      <c r="B13" s="74" t="s">
        <v>145</v>
      </c>
      <c r="C13" s="1"/>
      <c r="D13" s="1"/>
      <c r="E13" s="1"/>
      <c r="F13" s="1"/>
      <c r="G13" s="169">
        <f>AVERAGEIFS(('Basic data (national level)'!G15:G21),('Basic data (national level)'!E15:E21),G11)</f>
        <v>300</v>
      </c>
      <c r="H13" t="s">
        <v>15</v>
      </c>
      <c r="J13" s="1"/>
    </row>
    <row r="14" spans="2:10">
      <c r="B14" s="74" t="s">
        <v>121</v>
      </c>
      <c r="C14" s="1"/>
      <c r="D14" s="1"/>
      <c r="E14" s="1"/>
      <c r="F14" s="1"/>
      <c r="G14" s="169" t="e">
        <f>'Ind 17'!G54</f>
        <v>#REF!</v>
      </c>
      <c r="H14" t="s">
        <v>15</v>
      </c>
      <c r="J14" s="1"/>
    </row>
    <row r="15" spans="2:10">
      <c r="B15" s="84" t="s">
        <v>143</v>
      </c>
      <c r="C15" s="77"/>
      <c r="D15" s="77"/>
      <c r="E15" s="77"/>
      <c r="F15" s="77"/>
      <c r="G15" s="169" t="e">
        <f>G12*G13-(G14*G12)</f>
        <v>#REF!</v>
      </c>
      <c r="H15" t="s">
        <v>18</v>
      </c>
      <c r="J15" s="77"/>
    </row>
    <row r="16" spans="2:10">
      <c r="B16" s="84" t="s">
        <v>142</v>
      </c>
      <c r="C16" s="1"/>
      <c r="D16" s="1"/>
      <c r="E16" s="1"/>
      <c r="F16" s="1"/>
      <c r="G16" s="169" t="e">
        <f>G15/G12</f>
        <v>#REF!</v>
      </c>
      <c r="H16" t="s">
        <v>15</v>
      </c>
      <c r="J16" s="1"/>
    </row>
    <row r="17" spans="2:10">
      <c r="B17" s="74" t="s">
        <v>149</v>
      </c>
      <c r="C17" s="1"/>
      <c r="D17" s="1"/>
      <c r="E17" s="1"/>
      <c r="F17" s="1"/>
      <c r="G17" s="169">
        <f>'Basic data (national level)'!G4*1000000000</f>
        <v>0</v>
      </c>
      <c r="H17" t="s">
        <v>155</v>
      </c>
      <c r="J17" s="1"/>
    </row>
    <row r="18" spans="2:10" ht="15" thickBot="1">
      <c r="B18" s="195" t="s">
        <v>146</v>
      </c>
      <c r="C18" s="71"/>
      <c r="D18" s="71"/>
      <c r="E18" s="71"/>
      <c r="F18" s="71"/>
      <c r="G18" s="196" t="e">
        <f>G15/G17*100</f>
        <v>#REF!</v>
      </c>
      <c r="H18" s="71" t="s">
        <v>144</v>
      </c>
      <c r="I18" s="71"/>
      <c r="J18" s="71"/>
    </row>
  </sheetData>
  <mergeCells count="4">
    <mergeCell ref="B3:B4"/>
    <mergeCell ref="C3:C4"/>
    <mergeCell ref="B7:B8"/>
    <mergeCell ref="E2:F2"/>
  </mergeCells>
  <phoneticPr fontId="2"/>
  <hyperlinks>
    <hyperlink ref="E3" r:id="rId1" xr:uid="{00000000-0004-0000-1500-000000000000}"/>
    <hyperlink ref="E4" r:id="rId2" xr:uid="{00000000-0004-0000-1500-000001000000}"/>
  </hyperlinks>
  <pageMargins left="0.7" right="0.7" top="0.75" bottom="0.75" header="0.3" footer="0.3"/>
  <pageSetup paperSize="9" orientation="portrait" verticalDpi="300"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'Basic data (national level)'!$L$10:$L$14</xm:f>
          </x14:formula1>
          <xm:sqref>G11</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
  <dimension ref="B1:J21"/>
  <sheetViews>
    <sheetView topLeftCell="C7" workbookViewId="0">
      <selection activeCell="I17" sqref="I17"/>
    </sheetView>
  </sheetViews>
  <sheetFormatPr defaultColWidth="11" defaultRowHeight="14.4"/>
  <cols>
    <col min="2" max="2" width="64" bestFit="1" customWidth="1"/>
    <col min="3" max="3" width="33.88671875" bestFit="1" customWidth="1"/>
    <col min="4" max="4" width="22.109375" bestFit="1" customWidth="1"/>
    <col min="5" max="5" width="22.6640625" bestFit="1" customWidth="1"/>
    <col min="8" max="8" width="22.109375" bestFit="1" customWidth="1"/>
    <col min="9" max="9" width="10.109375" bestFit="1" customWidth="1"/>
  </cols>
  <sheetData>
    <row r="1" spans="2:10" ht="21.6" thickBot="1">
      <c r="B1" s="338" t="s">
        <v>219</v>
      </c>
    </row>
    <row r="2" spans="2:10" ht="15" thickBot="1">
      <c r="B2" s="216" t="s">
        <v>448</v>
      </c>
      <c r="C2" s="260" t="s">
        <v>451</v>
      </c>
      <c r="E2" s="218" t="s">
        <v>456</v>
      </c>
      <c r="F2" s="226"/>
    </row>
    <row r="3" spans="2:10" ht="43.8" thickTop="1">
      <c r="B3" s="261" t="s">
        <v>497</v>
      </c>
      <c r="C3" s="236" t="s">
        <v>498</v>
      </c>
      <c r="E3" s="224" t="s">
        <v>452</v>
      </c>
      <c r="F3" s="219" t="s">
        <v>501</v>
      </c>
    </row>
    <row r="4" spans="2:10" ht="29.4" thickBot="1">
      <c r="B4" s="223" t="s">
        <v>499</v>
      </c>
      <c r="C4" s="228" t="s">
        <v>500</v>
      </c>
      <c r="E4" s="225" t="s">
        <v>453</v>
      </c>
      <c r="F4" s="217" t="s">
        <v>502</v>
      </c>
    </row>
    <row r="5" spans="2:10" ht="15" thickBot="1">
      <c r="B5" s="1"/>
      <c r="C5" s="1"/>
      <c r="D5" s="1"/>
      <c r="E5" s="1"/>
      <c r="F5" s="1"/>
    </row>
    <row r="6" spans="2:10" ht="15" thickBot="1">
      <c r="B6" s="259" t="s">
        <v>483</v>
      </c>
      <c r="C6" s="1"/>
      <c r="D6" s="1"/>
      <c r="E6" s="1"/>
      <c r="F6" s="1"/>
    </row>
    <row r="7" spans="2:10" ht="15" thickTop="1">
      <c r="B7" s="380" t="s">
        <v>503</v>
      </c>
      <c r="C7" s="1"/>
      <c r="D7" s="1"/>
      <c r="E7" s="1"/>
      <c r="F7" s="1"/>
    </row>
    <row r="8" spans="2:10" ht="51.6" customHeight="1" thickBot="1">
      <c r="B8" s="381"/>
      <c r="C8" s="1"/>
      <c r="D8" s="1"/>
      <c r="E8" s="1"/>
      <c r="F8" s="1"/>
    </row>
    <row r="9" spans="2:10" ht="15" thickBot="1">
      <c r="B9" s="41"/>
    </row>
    <row r="10" spans="2:10">
      <c r="B10" s="82" t="s">
        <v>43</v>
      </c>
      <c r="C10" s="75" t="s">
        <v>25</v>
      </c>
      <c r="D10" s="75" t="s">
        <v>26</v>
      </c>
      <c r="E10" s="75" t="s">
        <v>27</v>
      </c>
      <c r="F10" s="75" t="s">
        <v>28</v>
      </c>
      <c r="G10" s="91" t="s">
        <v>3</v>
      </c>
      <c r="H10" s="75" t="s">
        <v>2</v>
      </c>
      <c r="I10" s="65" t="s">
        <v>774</v>
      </c>
      <c r="J10" s="82" t="s">
        <v>67</v>
      </c>
    </row>
    <row r="11" spans="2:10">
      <c r="B11" s="96" t="s">
        <v>201</v>
      </c>
      <c r="C11" s="65"/>
      <c r="D11" s="65"/>
      <c r="E11" s="65"/>
      <c r="F11" s="65"/>
      <c r="G11" s="92" t="s">
        <v>173</v>
      </c>
      <c r="H11" s="89"/>
      <c r="I11" s="89"/>
      <c r="J11" s="82"/>
    </row>
    <row r="12" spans="2:10">
      <c r="B12" s="98" t="s">
        <v>158</v>
      </c>
      <c r="G12" s="94"/>
      <c r="H12" s="85" t="s">
        <v>159</v>
      </c>
      <c r="I12" s="85"/>
    </row>
    <row r="13" spans="2:10">
      <c r="B13" s="98" t="s">
        <v>170</v>
      </c>
      <c r="G13" s="162">
        <f>G12*AVERAGEIFS(('Basic data (national level)'!G15:G21),('Basic data (national level)'!E15:E21),G11)</f>
        <v>0</v>
      </c>
      <c r="H13" s="85" t="s">
        <v>160</v>
      </c>
      <c r="I13" s="85"/>
    </row>
    <row r="14" spans="2:10">
      <c r="B14" s="98" t="s">
        <v>161</v>
      </c>
      <c r="G14" s="95"/>
      <c r="H14" s="90" t="s">
        <v>159</v>
      </c>
      <c r="I14" s="90"/>
    </row>
    <row r="15" spans="2:10">
      <c r="B15" s="99" t="s">
        <v>162</v>
      </c>
      <c r="C15" s="77"/>
      <c r="D15" s="77"/>
      <c r="E15" s="77"/>
      <c r="F15" s="77"/>
      <c r="G15" s="93"/>
      <c r="H15" s="77" t="s">
        <v>163</v>
      </c>
      <c r="I15" s="77"/>
      <c r="J15" s="77"/>
    </row>
    <row r="16" spans="2:10">
      <c r="B16" s="99" t="s">
        <v>164</v>
      </c>
      <c r="G16" s="162" t="e">
        <f>'Ind 18'!G15</f>
        <v>#DIV/0!</v>
      </c>
      <c r="H16" s="85"/>
      <c r="I16" s="85"/>
    </row>
    <row r="17" spans="2:9">
      <c r="B17" s="182" t="s">
        <v>165</v>
      </c>
      <c r="G17" s="94"/>
      <c r="H17" s="85" t="s">
        <v>247</v>
      </c>
      <c r="I17" s="85"/>
    </row>
    <row r="18" spans="2:9">
      <c r="B18" s="98" t="s">
        <v>166</v>
      </c>
      <c r="G18" s="162">
        <f>'Ind 19'!G13*G17</f>
        <v>0</v>
      </c>
      <c r="H18" s="85" t="s">
        <v>163</v>
      </c>
      <c r="I18" s="85"/>
    </row>
    <row r="19" spans="2:9">
      <c r="B19" s="182" t="s">
        <v>167</v>
      </c>
      <c r="G19" s="162">
        <f>G13-G18</f>
        <v>0</v>
      </c>
      <c r="H19" s="84" t="s">
        <v>163</v>
      </c>
      <c r="I19" s="84"/>
    </row>
    <row r="20" spans="2:9">
      <c r="B20" s="98" t="s">
        <v>169</v>
      </c>
      <c r="G20" s="94"/>
      <c r="H20" s="85" t="s">
        <v>246</v>
      </c>
      <c r="I20" s="85"/>
    </row>
    <row r="21" spans="2:9" ht="15" thickBot="1">
      <c r="B21" s="182" t="s">
        <v>168</v>
      </c>
      <c r="G21" s="194">
        <f>'Ind 18'!G18</f>
        <v>0</v>
      </c>
      <c r="H21" s="83"/>
      <c r="I21" s="83"/>
    </row>
  </sheetData>
  <mergeCells count="1">
    <mergeCell ref="B7:B8"/>
  </mergeCells>
  <phoneticPr fontId="2"/>
  <hyperlinks>
    <hyperlink ref="E3" r:id="rId1" xr:uid="{00000000-0004-0000-1600-000000000000}"/>
    <hyperlink ref="E4" r:id="rId2" xr:uid="{00000000-0004-0000-1600-000001000000}"/>
  </hyperlinks>
  <pageMargins left="0.7" right="0.7" top="0.75" bottom="0.75" header="0.3" footer="0.3"/>
  <pageSetup paperSize="9" orientation="portrait" verticalDpi="0" r:id="rId3"/>
  <legacyDrawing r:id="rId4"/>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'Basic data (national level)'!$L$10:$L$14</xm:f>
          </x14:formula1>
          <xm:sqref>G11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
  <dimension ref="B1:J20"/>
  <sheetViews>
    <sheetView topLeftCell="C10" workbookViewId="0">
      <selection activeCell="I18" sqref="I18"/>
    </sheetView>
  </sheetViews>
  <sheetFormatPr defaultRowHeight="14.4"/>
  <cols>
    <col min="2" max="2" width="72.77734375" bestFit="1" customWidth="1"/>
    <col min="3" max="3" width="17.44140625" bestFit="1" customWidth="1"/>
    <col min="4" max="4" width="14.88671875" customWidth="1"/>
    <col min="5" max="5" width="22.6640625" bestFit="1" customWidth="1"/>
    <col min="6" max="6" width="14.88671875" customWidth="1"/>
  </cols>
  <sheetData>
    <row r="1" spans="2:10" ht="21.6" thickBot="1">
      <c r="B1" s="334" t="s">
        <v>203</v>
      </c>
    </row>
    <row r="2" spans="2:10" ht="15" thickBot="1">
      <c r="B2" s="216" t="s">
        <v>448</v>
      </c>
      <c r="C2" s="260" t="s">
        <v>451</v>
      </c>
      <c r="E2" s="218" t="s">
        <v>456</v>
      </c>
      <c r="F2" s="226"/>
    </row>
    <row r="3" spans="2:10" ht="29.4" thickTop="1">
      <c r="B3" s="238" t="s">
        <v>493</v>
      </c>
      <c r="C3" s="262" t="s">
        <v>487</v>
      </c>
      <c r="E3" s="224" t="s">
        <v>452</v>
      </c>
      <c r="F3" s="219" t="s">
        <v>491</v>
      </c>
    </row>
    <row r="4" spans="2:10" ht="29.4" thickBot="1">
      <c r="B4" s="230" t="s">
        <v>494</v>
      </c>
      <c r="C4" s="228" t="s">
        <v>487</v>
      </c>
      <c r="E4" s="225" t="s">
        <v>453</v>
      </c>
      <c r="F4" s="217" t="s">
        <v>492</v>
      </c>
    </row>
    <row r="5" spans="2:10" ht="15" thickBot="1">
      <c r="B5" s="1"/>
      <c r="C5" s="1"/>
      <c r="D5" s="1"/>
      <c r="E5" s="1"/>
      <c r="F5" s="1"/>
    </row>
    <row r="6" spans="2:10" ht="15" thickBot="1">
      <c r="B6" s="259" t="s">
        <v>483</v>
      </c>
      <c r="C6" s="1"/>
      <c r="D6" s="1"/>
      <c r="E6" s="1"/>
      <c r="F6" s="1"/>
    </row>
    <row r="7" spans="2:10" ht="15" customHeight="1" thickTop="1">
      <c r="B7" s="380" t="s">
        <v>495</v>
      </c>
      <c r="C7" s="1"/>
      <c r="D7" s="1"/>
      <c r="E7" s="1"/>
      <c r="F7" s="1"/>
    </row>
    <row r="8" spans="2:10" ht="15" thickBot="1">
      <c r="B8" s="381"/>
      <c r="C8" s="1"/>
      <c r="D8" s="1"/>
      <c r="E8" s="1"/>
      <c r="F8" s="1"/>
    </row>
    <row r="9" spans="2:10" ht="15" thickBot="1">
      <c r="B9" s="66"/>
    </row>
    <row r="10" spans="2:10" ht="15" thickBot="1">
      <c r="B10" s="102" t="s">
        <v>202</v>
      </c>
      <c r="C10" s="21"/>
      <c r="D10" s="21"/>
      <c r="E10" s="21"/>
      <c r="F10" s="21"/>
      <c r="G10" s="21"/>
      <c r="H10" s="21"/>
      <c r="I10" s="21"/>
      <c r="J10" s="22"/>
    </row>
    <row r="11" spans="2:10">
      <c r="B11" s="23" t="s">
        <v>43</v>
      </c>
      <c r="C11" s="1" t="s">
        <v>25</v>
      </c>
      <c r="D11" s="1" t="s">
        <v>26</v>
      </c>
      <c r="E11" s="1" t="s">
        <v>27</v>
      </c>
      <c r="F11" s="1" t="s">
        <v>28</v>
      </c>
      <c r="G11" s="113" t="s">
        <v>3</v>
      </c>
      <c r="H11" s="1" t="s">
        <v>2</v>
      </c>
      <c r="I11" s="1" t="s">
        <v>774</v>
      </c>
      <c r="J11" s="101" t="s">
        <v>67</v>
      </c>
    </row>
    <row r="12" spans="2:10">
      <c r="B12" s="23" t="s">
        <v>206</v>
      </c>
      <c r="C12" s="1"/>
      <c r="D12" s="1"/>
      <c r="E12" s="1"/>
      <c r="F12" s="1"/>
      <c r="G12" s="104"/>
      <c r="H12" s="1"/>
      <c r="I12" s="1"/>
      <c r="J12" s="24"/>
    </row>
    <row r="13" spans="2:10">
      <c r="B13" s="23" t="s">
        <v>207</v>
      </c>
      <c r="C13" s="1"/>
      <c r="D13" s="1"/>
      <c r="E13" s="1"/>
      <c r="F13" s="1"/>
      <c r="G13" s="104"/>
      <c r="H13" s="1"/>
      <c r="I13" s="1"/>
      <c r="J13" s="24"/>
    </row>
    <row r="14" spans="2:10" ht="15" thickBot="1">
      <c r="B14" s="192" t="s">
        <v>216</v>
      </c>
      <c r="C14" s="40"/>
      <c r="D14" s="40"/>
      <c r="E14" s="40"/>
      <c r="F14" s="40"/>
      <c r="G14" s="193" t="e">
        <f t="shared" ref="G14" si="0">G13/G12</f>
        <v>#DIV/0!</v>
      </c>
      <c r="H14" s="40"/>
      <c r="I14" s="40"/>
      <c r="J14" s="34"/>
    </row>
    <row r="15" spans="2:10" ht="15" thickBot="1">
      <c r="B15" s="100"/>
      <c r="C15" s="1"/>
      <c r="D15" s="1"/>
      <c r="E15" s="1"/>
      <c r="F15" s="1"/>
      <c r="G15" s="1"/>
      <c r="H15" s="1"/>
      <c r="I15" s="1"/>
    </row>
    <row r="16" spans="2:10" ht="15" thickBot="1">
      <c r="B16" s="102" t="s">
        <v>212</v>
      </c>
      <c r="C16" s="21"/>
      <c r="D16" s="21"/>
      <c r="E16" s="21"/>
      <c r="F16" s="21"/>
      <c r="G16" s="21"/>
      <c r="H16" s="21"/>
      <c r="I16" s="21"/>
      <c r="J16" s="22"/>
    </row>
    <row r="17" spans="2:10">
      <c r="B17" s="23" t="s">
        <v>43</v>
      </c>
      <c r="C17" s="1" t="s">
        <v>25</v>
      </c>
      <c r="D17" s="1" t="s">
        <v>26</v>
      </c>
      <c r="E17" s="1" t="s">
        <v>27</v>
      </c>
      <c r="F17" s="1" t="s">
        <v>28</v>
      </c>
      <c r="G17" s="113" t="s">
        <v>3</v>
      </c>
      <c r="H17" s="1" t="s">
        <v>2</v>
      </c>
      <c r="I17" s="1" t="s">
        <v>774</v>
      </c>
      <c r="J17" s="24" t="s">
        <v>67</v>
      </c>
    </row>
    <row r="18" spans="2:10">
      <c r="B18" s="23" t="s">
        <v>213</v>
      </c>
      <c r="C18" s="1"/>
      <c r="D18" s="1"/>
      <c r="E18" s="1"/>
      <c r="F18" s="1"/>
      <c r="G18" s="104"/>
      <c r="H18" s="1"/>
      <c r="I18" s="1"/>
      <c r="J18" s="24"/>
    </row>
    <row r="19" spans="2:10">
      <c r="B19" s="23" t="s">
        <v>214</v>
      </c>
      <c r="C19" s="1"/>
      <c r="D19" s="1"/>
      <c r="E19" s="1"/>
      <c r="F19" s="1"/>
      <c r="G19" s="104"/>
      <c r="H19" s="1"/>
      <c r="I19" s="1"/>
      <c r="J19" s="24"/>
    </row>
    <row r="20" spans="2:10" ht="15" thickBot="1">
      <c r="B20" s="185" t="s">
        <v>215</v>
      </c>
      <c r="C20" s="40"/>
      <c r="D20" s="40"/>
      <c r="E20" s="40"/>
      <c r="F20" s="40"/>
      <c r="G20" s="193" t="e">
        <f t="shared" ref="G20" si="1">G18/G19</f>
        <v>#DIV/0!</v>
      </c>
      <c r="H20" s="40"/>
      <c r="I20" s="40"/>
      <c r="J20" s="34"/>
    </row>
  </sheetData>
  <mergeCells count="1">
    <mergeCell ref="B7:B8"/>
  </mergeCells>
  <phoneticPr fontId="2"/>
  <hyperlinks>
    <hyperlink ref="E3" r:id="rId1" xr:uid="{00000000-0004-0000-1700-000000000000}"/>
    <hyperlink ref="E4" r:id="rId2" xr:uid="{00000000-0004-0000-1700-000001000000}"/>
  </hyperlinks>
  <pageMargins left="0.7" right="0.7" top="0.75" bottom="0.75" header="0.3" footer="0.3"/>
  <pageSetup paperSize="9" orientation="portrait" horizontalDpi="0" verticalDpi="0" r:id="rId3"/>
  <tableParts count="2">
    <tablePart r:id="rId4"/>
    <tablePart r:id="rId5"/>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
  <dimension ref="A1:K13"/>
  <sheetViews>
    <sheetView topLeftCell="C7" workbookViewId="0">
      <selection activeCell="I12" sqref="I12"/>
    </sheetView>
  </sheetViews>
  <sheetFormatPr defaultRowHeight="14.4"/>
  <cols>
    <col min="2" max="2" width="72.77734375" bestFit="1" customWidth="1"/>
    <col min="3" max="3" width="22.109375" customWidth="1"/>
    <col min="4" max="4" width="14.88671875" customWidth="1"/>
    <col min="5" max="5" width="22.6640625" bestFit="1" customWidth="1"/>
    <col min="6" max="6" width="14.88671875" customWidth="1"/>
    <col min="7" max="7" width="16.21875" bestFit="1" customWidth="1"/>
    <col min="8" max="8" width="19.109375" bestFit="1" customWidth="1"/>
  </cols>
  <sheetData>
    <row r="1" spans="1:11" ht="21.6" thickBot="1">
      <c r="B1" s="334" t="s">
        <v>228</v>
      </c>
    </row>
    <row r="2" spans="1:11" ht="15" thickBot="1">
      <c r="B2" s="218" t="s">
        <v>448</v>
      </c>
      <c r="C2" s="226" t="s">
        <v>451</v>
      </c>
      <c r="E2" s="218" t="s">
        <v>456</v>
      </c>
      <c r="F2" s="226"/>
    </row>
    <row r="3" spans="1:11" ht="15" thickTop="1">
      <c r="B3" s="352" t="s">
        <v>478</v>
      </c>
      <c r="C3" s="354" t="s">
        <v>481</v>
      </c>
      <c r="E3" s="224" t="s">
        <v>452</v>
      </c>
      <c r="F3" s="219" t="s">
        <v>479</v>
      </c>
    </row>
    <row r="4" spans="1:11" ht="15" thickBot="1">
      <c r="B4" s="353"/>
      <c r="C4" s="365"/>
      <c r="E4" s="225" t="s">
        <v>453</v>
      </c>
      <c r="F4" s="217" t="s">
        <v>480</v>
      </c>
    </row>
    <row r="5" spans="1:11" ht="15" thickBot="1">
      <c r="A5" s="1"/>
      <c r="B5" s="1"/>
      <c r="C5" s="1"/>
      <c r="D5" s="1"/>
      <c r="E5" s="1"/>
      <c r="F5" s="1"/>
      <c r="G5" s="1"/>
      <c r="H5" s="1"/>
      <c r="I5" s="1"/>
      <c r="J5" s="1"/>
      <c r="K5" s="1"/>
    </row>
    <row r="6" spans="1:11" ht="15" thickBot="1">
      <c r="A6" s="1"/>
      <c r="B6" s="259" t="s">
        <v>483</v>
      </c>
      <c r="C6" s="1"/>
      <c r="D6" s="1"/>
      <c r="E6" s="1"/>
      <c r="F6" s="1"/>
      <c r="G6" s="1"/>
      <c r="H6" s="1"/>
      <c r="I6" s="1"/>
      <c r="J6" s="1"/>
      <c r="K6" s="1"/>
    </row>
    <row r="7" spans="1:11" ht="15" thickTop="1">
      <c r="A7" s="1"/>
      <c r="B7" s="380" t="s">
        <v>484</v>
      </c>
      <c r="C7" s="1"/>
      <c r="D7" s="1"/>
      <c r="E7" s="1"/>
      <c r="F7" s="1"/>
      <c r="G7" s="1"/>
      <c r="H7" s="1"/>
      <c r="I7" s="1"/>
      <c r="J7" s="1"/>
      <c r="K7" s="1"/>
    </row>
    <row r="8" spans="1:11" ht="52.95" customHeight="1" thickBot="1">
      <c r="A8" s="1"/>
      <c r="B8" s="381"/>
      <c r="C8" s="1"/>
      <c r="D8" s="1"/>
      <c r="E8" s="1"/>
      <c r="F8" s="1"/>
      <c r="G8" s="1"/>
      <c r="H8" s="1"/>
      <c r="I8" s="1"/>
      <c r="J8" s="1"/>
      <c r="K8" s="1"/>
    </row>
    <row r="9" spans="1:11">
      <c r="A9" s="1"/>
      <c r="B9" s="1"/>
      <c r="C9" s="1"/>
      <c r="D9" s="1"/>
      <c r="E9" s="1"/>
      <c r="F9" s="1"/>
      <c r="G9" s="1"/>
      <c r="H9" s="1"/>
      <c r="I9" s="1"/>
      <c r="J9" s="1"/>
      <c r="K9" s="1"/>
    </row>
    <row r="10" spans="1:11" ht="15" thickBot="1">
      <c r="A10" s="1"/>
      <c r="B10" s="100" t="s">
        <v>230</v>
      </c>
      <c r="C10" s="1"/>
      <c r="D10" s="1"/>
      <c r="E10" s="1"/>
      <c r="F10" s="1"/>
      <c r="G10" s="1"/>
      <c r="H10" s="1"/>
      <c r="I10" s="1"/>
      <c r="J10" s="1"/>
      <c r="K10" s="1"/>
    </row>
    <row r="11" spans="1:11">
      <c r="B11" s="1" t="s">
        <v>43</v>
      </c>
      <c r="C11" s="1" t="s">
        <v>25</v>
      </c>
      <c r="D11" s="1" t="s">
        <v>26</v>
      </c>
      <c r="E11" s="1" t="s">
        <v>27</v>
      </c>
      <c r="F11" s="1" t="s">
        <v>28</v>
      </c>
      <c r="G11" s="113" t="s">
        <v>3</v>
      </c>
      <c r="H11" s="1" t="s">
        <v>2</v>
      </c>
      <c r="I11" s="1" t="s">
        <v>774</v>
      </c>
      <c r="J11" s="1" t="s">
        <v>67</v>
      </c>
    </row>
    <row r="12" spans="1:11">
      <c r="B12" s="177" t="s">
        <v>237</v>
      </c>
      <c r="C12" s="177"/>
      <c r="D12" s="177"/>
      <c r="E12" s="177"/>
      <c r="F12" s="177"/>
      <c r="G12" s="257">
        <f>('Basic data (national level)'!G39/'Basic data (national level)'!G34)^2+('Basic data (national level)'!G40/'Basic data (national level)'!G$34)^2+('Basic data (national level)'!G42/'Basic data (national level)'!G$34)^2+('Basic data (national level)'!G44/'Basic data (national level)'!G$34)^2+('Basic data (national level)'!G45/'Basic data (national level)'!G$34)^2+('Basic data (national level)'!G46/'Basic data (national level)'!G$34)^2+('Basic data (national level)'!G47/'Basic data (national level)'!G$34)^2+('Basic data (national level)'!G48/'Basic data (national level)'!G$34)^2+('Basic data (national level)'!G49/'Basic data (national level)'!G$34)^2+('Basic data (national level)'!G50/'Basic data (national level)'!G$34)^2+('Basic data (national level)'!G54/'Basic data (national level)'!G$34)^2+('Basic data (national level)'!G55/'Basic data (national level)'!G$34)^2+('Basic data (national level)'!G56/'Basic data (national level)'!G$34)^2+('Basic data (national level)'!G58/'Basic data (national level)'!G$34)^2+('Basic data (national level)'!G60/'Basic data (national level)'!G$34)^2+('Basic data (national level)'!G61/'Basic data (national level)'!G$34)^2</f>
        <v>7.5564645726807891E-2</v>
      </c>
      <c r="H12" s="258" t="s">
        <v>482</v>
      </c>
      <c r="I12" s="258"/>
      <c r="J12" s="177"/>
    </row>
    <row r="13" spans="1:11" ht="15" thickBot="1">
      <c r="B13" s="177" t="s">
        <v>238</v>
      </c>
      <c r="C13" s="177"/>
      <c r="D13" s="177"/>
      <c r="E13" s="177"/>
      <c r="F13" s="177"/>
      <c r="G13" s="256">
        <f>('Basic data (national level)'!G46/'Basic data (national level)'!G$35)^2+('Basic data (national level)'!G47/'Basic data (national level)'!G$35)^2+('Basic data (national level)'!G48/'Basic data (national level)'!G$35)^2+('Basic data (national level)'!G49/'Basic data (national level)'!G$35)^2+('Basic data (national level)'!G50/'Basic data (national level)'!G$35)^2+('Basic data (national level)'!G54/'Basic data (national level)'!G$35)^2+('Basic data (national level)'!G55/'Basic data (national level)'!G$35)^2+('Basic data (national level)'!G56/'Basic data (national level)'!G$35)^2+('Basic data (national level)'!G58/'Basic data (national level)'!G$35)^2+('Basic data (national level)'!G60/'Basic data (national level)'!G$35)^2+('Basic data (national level)'!G61/'Basic data (national level)'!G$35)^2</f>
        <v>9.8489073881373568E-2</v>
      </c>
      <c r="H13" s="258" t="s">
        <v>482</v>
      </c>
      <c r="I13" s="258"/>
      <c r="J13" s="177"/>
    </row>
  </sheetData>
  <mergeCells count="3">
    <mergeCell ref="B3:B4"/>
    <mergeCell ref="C3:C4"/>
    <mergeCell ref="B7:B8"/>
  </mergeCells>
  <phoneticPr fontId="2"/>
  <hyperlinks>
    <hyperlink ref="E3" r:id="rId1" xr:uid="{00000000-0004-0000-1800-000000000000}"/>
    <hyperlink ref="E4" r:id="rId2" xr:uid="{00000000-0004-0000-1800-000001000000}"/>
  </hyperlinks>
  <pageMargins left="0.7" right="0.7" top="0.75" bottom="0.75" header="0.3" footer="0.3"/>
  <pageSetup paperSize="9" orientation="portrait" horizontalDpi="0" verticalDpi="0" r:id="rId3"/>
  <tableParts count="1">
    <tablePart r:id="rId4"/>
  </tablePar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8"/>
  <dimension ref="B1:P29"/>
  <sheetViews>
    <sheetView topLeftCell="E1" workbookViewId="0">
      <selection activeCell="I12" sqref="I12"/>
    </sheetView>
  </sheetViews>
  <sheetFormatPr defaultRowHeight="14.4"/>
  <cols>
    <col min="2" max="2" width="72.77734375" bestFit="1" customWidth="1"/>
    <col min="3" max="3" width="44.109375" bestFit="1" customWidth="1"/>
    <col min="4" max="4" width="19.44140625" bestFit="1" customWidth="1"/>
    <col min="5" max="5" width="21.33203125" bestFit="1" customWidth="1"/>
    <col min="6" max="6" width="14.88671875" customWidth="1"/>
    <col min="7" max="7" width="9.44140625" bestFit="1" customWidth="1"/>
    <col min="8" max="8" width="9.33203125" bestFit="1" customWidth="1"/>
    <col min="12" max="12" width="9.33203125" bestFit="1" customWidth="1"/>
    <col min="15" max="15" width="43" bestFit="1" customWidth="1"/>
  </cols>
  <sheetData>
    <row r="1" spans="2:16" ht="21.6" thickBot="1">
      <c r="B1" s="334" t="s">
        <v>244</v>
      </c>
    </row>
    <row r="2" spans="2:16" ht="15" thickBot="1">
      <c r="B2" s="216" t="s">
        <v>448</v>
      </c>
      <c r="C2" s="260" t="s">
        <v>451</v>
      </c>
      <c r="E2" s="218" t="s">
        <v>456</v>
      </c>
      <c r="F2" s="226"/>
    </row>
    <row r="3" spans="2:16" ht="43.8" thickTop="1">
      <c r="B3" s="261" t="s">
        <v>643</v>
      </c>
      <c r="C3" s="262" t="s">
        <v>487</v>
      </c>
      <c r="E3" s="224" t="s">
        <v>452</v>
      </c>
      <c r="F3" s="219" t="s">
        <v>488</v>
      </c>
    </row>
    <row r="4" spans="2:16" ht="29.4" thickBot="1">
      <c r="B4" s="223" t="s">
        <v>486</v>
      </c>
      <c r="C4" s="228" t="s">
        <v>487</v>
      </c>
      <c r="E4" s="225" t="s">
        <v>453</v>
      </c>
      <c r="F4" s="217" t="s">
        <v>489</v>
      </c>
    </row>
    <row r="5" spans="2:16" ht="15" thickBot="1">
      <c r="B5" s="1"/>
      <c r="C5" s="1"/>
      <c r="D5" s="1"/>
      <c r="E5" s="1"/>
      <c r="F5" s="1"/>
    </row>
    <row r="6" spans="2:16" ht="15" thickBot="1">
      <c r="B6" s="259" t="s">
        <v>483</v>
      </c>
      <c r="C6" s="1"/>
      <c r="D6" s="1"/>
      <c r="E6" s="1"/>
      <c r="F6" s="1"/>
    </row>
    <row r="7" spans="2:16" ht="15" thickTop="1">
      <c r="B7" s="380" t="s">
        <v>490</v>
      </c>
      <c r="C7" s="1"/>
      <c r="D7" s="1"/>
      <c r="E7" s="1"/>
      <c r="F7" s="1"/>
    </row>
    <row r="8" spans="2:16" ht="15" thickBot="1">
      <c r="B8" s="381"/>
      <c r="C8" s="1"/>
      <c r="D8" s="1"/>
      <c r="E8" s="1"/>
      <c r="F8" s="1"/>
    </row>
    <row r="9" spans="2:16" ht="15" thickBot="1">
      <c r="B9" s="66"/>
    </row>
    <row r="10" spans="2:16" ht="15" thickBot="1">
      <c r="B10" s="118" t="s">
        <v>245</v>
      </c>
      <c r="C10" s="21"/>
      <c r="D10" s="21"/>
      <c r="E10" s="21"/>
      <c r="F10" s="21"/>
      <c r="G10" s="21"/>
      <c r="H10" s="21"/>
      <c r="I10" s="21"/>
      <c r="J10" s="21"/>
      <c r="K10" s="23"/>
    </row>
    <row r="11" spans="2:16">
      <c r="B11" s="23" t="s">
        <v>43</v>
      </c>
      <c r="C11" s="1" t="s">
        <v>25</v>
      </c>
      <c r="D11" s="1" t="s">
        <v>26</v>
      </c>
      <c r="E11" s="1" t="s">
        <v>27</v>
      </c>
      <c r="F11" s="1" t="s">
        <v>28</v>
      </c>
      <c r="G11" s="44" t="s">
        <v>241</v>
      </c>
      <c r="H11" s="1" t="s">
        <v>2</v>
      </c>
      <c r="I11" s="1" t="s">
        <v>774</v>
      </c>
      <c r="J11" s="24" t="s">
        <v>67</v>
      </c>
    </row>
    <row r="12" spans="2:16" ht="15" thickBot="1">
      <c r="B12" s="185" t="s">
        <v>258</v>
      </c>
      <c r="C12" s="40" t="s">
        <v>257</v>
      </c>
      <c r="D12" s="40"/>
      <c r="E12" s="40"/>
      <c r="F12" s="40"/>
      <c r="G12" s="310">
        <v>3</v>
      </c>
      <c r="H12" s="40"/>
      <c r="I12" s="40"/>
      <c r="J12" s="34"/>
      <c r="N12">
        <f>G12</f>
        <v>3</v>
      </c>
      <c r="O12">
        <v>1</v>
      </c>
      <c r="P12">
        <v>1</v>
      </c>
    </row>
    <row r="13" spans="2:16" ht="15" thickBot="1"/>
    <row r="14" spans="2:16" ht="15" thickBot="1">
      <c r="B14" s="102" t="s">
        <v>291</v>
      </c>
      <c r="C14" s="21"/>
      <c r="D14" s="21"/>
      <c r="E14" s="21"/>
      <c r="F14" s="21"/>
      <c r="G14" s="21"/>
      <c r="H14" s="21"/>
      <c r="I14" s="21"/>
      <c r="J14" s="22"/>
    </row>
    <row r="15" spans="2:16">
      <c r="B15" s="23" t="s">
        <v>43</v>
      </c>
      <c r="C15" s="1" t="s">
        <v>25</v>
      </c>
      <c r="D15" s="1" t="s">
        <v>26</v>
      </c>
      <c r="E15" s="1" t="s">
        <v>27</v>
      </c>
      <c r="F15" s="1" t="s">
        <v>28</v>
      </c>
      <c r="G15" s="113" t="s">
        <v>3</v>
      </c>
      <c r="H15" s="1" t="s">
        <v>2</v>
      </c>
      <c r="I15" s="1" t="s">
        <v>774</v>
      </c>
      <c r="J15" s="24" t="s">
        <v>67</v>
      </c>
    </row>
    <row r="16" spans="2:16">
      <c r="B16" s="23" t="s">
        <v>644</v>
      </c>
      <c r="C16" s="1"/>
      <c r="D16" s="1"/>
      <c r="E16" s="1"/>
      <c r="F16" s="1"/>
      <c r="G16" s="117" t="s">
        <v>76</v>
      </c>
      <c r="H16" s="1"/>
      <c r="I16" s="1"/>
      <c r="J16" s="24"/>
      <c r="P16" t="s">
        <v>254</v>
      </c>
    </row>
    <row r="17" spans="2:16">
      <c r="B17" s="23"/>
      <c r="C17" s="3" t="s">
        <v>261</v>
      </c>
      <c r="D17" s="4"/>
      <c r="E17" s="4"/>
      <c r="F17" s="4"/>
      <c r="G17" s="188">
        <f>'Basic data (bioenergy pathway)'!G6</f>
        <v>0</v>
      </c>
      <c r="H17" s="4" t="s">
        <v>259</v>
      </c>
      <c r="I17" s="4"/>
      <c r="J17" s="55"/>
      <c r="P17" t="s">
        <v>253</v>
      </c>
    </row>
    <row r="18" spans="2:16">
      <c r="B18" s="23"/>
      <c r="C18" s="5"/>
      <c r="D18" s="1" t="s">
        <v>262</v>
      </c>
      <c r="E18" s="1"/>
      <c r="F18" s="1"/>
      <c r="G18" s="186">
        <v>3000</v>
      </c>
      <c r="H18" s="1" t="s">
        <v>289</v>
      </c>
      <c r="I18" s="1"/>
      <c r="J18" s="24"/>
    </row>
    <row r="19" spans="2:16">
      <c r="B19" s="23"/>
      <c r="C19" s="6"/>
      <c r="D19" s="2" t="s">
        <v>263</v>
      </c>
      <c r="E19" s="2"/>
      <c r="F19" s="2"/>
      <c r="G19" s="189">
        <v>4000</v>
      </c>
      <c r="H19" s="2" t="s">
        <v>259</v>
      </c>
      <c r="I19" s="2"/>
      <c r="J19" s="35"/>
      <c r="P19" t="s">
        <v>255</v>
      </c>
    </row>
    <row r="20" spans="2:16">
      <c r="B20" s="23"/>
      <c r="C20" s="3" t="s">
        <v>260</v>
      </c>
      <c r="D20" s="4"/>
      <c r="E20" s="4"/>
      <c r="F20" s="4"/>
      <c r="G20" s="122" t="s">
        <v>76</v>
      </c>
      <c r="H20" s="4"/>
      <c r="I20" s="4"/>
      <c r="J20" s="55"/>
      <c r="P20" t="s">
        <v>256</v>
      </c>
    </row>
    <row r="21" spans="2:16">
      <c r="B21" s="23"/>
      <c r="C21" s="5"/>
      <c r="D21" s="1" t="s">
        <v>265</v>
      </c>
      <c r="E21" s="1"/>
      <c r="F21" s="1"/>
      <c r="G21" s="117" t="s">
        <v>271</v>
      </c>
      <c r="H21" s="1"/>
      <c r="I21" s="1"/>
      <c r="J21" s="24"/>
      <c r="P21" t="s">
        <v>63</v>
      </c>
    </row>
    <row r="22" spans="2:16">
      <c r="B22" s="23"/>
      <c r="C22" s="6"/>
      <c r="D22" s="2" t="s">
        <v>270</v>
      </c>
      <c r="E22" s="2"/>
      <c r="F22" s="2"/>
      <c r="G22" s="121"/>
      <c r="H22" s="2"/>
      <c r="I22" s="2"/>
      <c r="J22" s="35"/>
    </row>
    <row r="23" spans="2:16">
      <c r="B23" s="23"/>
      <c r="C23" s="5" t="s">
        <v>269</v>
      </c>
      <c r="D23" s="1"/>
      <c r="E23" s="1"/>
      <c r="F23" s="1"/>
      <c r="G23" s="117" t="s">
        <v>76</v>
      </c>
      <c r="H23" s="1"/>
      <c r="I23" s="1"/>
      <c r="J23" s="24"/>
      <c r="P23" t="s">
        <v>37</v>
      </c>
    </row>
    <row r="24" spans="2:16">
      <c r="B24" s="23"/>
      <c r="C24" s="5"/>
      <c r="D24" s="1" t="s">
        <v>265</v>
      </c>
      <c r="E24" s="1"/>
      <c r="F24" s="1"/>
      <c r="G24" s="120"/>
      <c r="H24" s="1" t="s">
        <v>84</v>
      </c>
      <c r="I24" s="1"/>
      <c r="J24" s="24"/>
      <c r="P24" t="s">
        <v>273</v>
      </c>
    </row>
    <row r="25" spans="2:16">
      <c r="B25" s="23"/>
      <c r="C25" s="6"/>
      <c r="D25" s="2" t="s">
        <v>270</v>
      </c>
      <c r="E25" s="2"/>
      <c r="F25" s="2"/>
      <c r="G25" s="123"/>
      <c r="H25" s="2" t="s">
        <v>84</v>
      </c>
      <c r="I25" s="2"/>
      <c r="J25" s="35"/>
      <c r="P25" t="s">
        <v>39</v>
      </c>
    </row>
    <row r="26" spans="2:16">
      <c r="B26" s="23"/>
      <c r="C26" s="5" t="s">
        <v>264</v>
      </c>
      <c r="D26" s="1"/>
      <c r="E26" s="1"/>
      <c r="F26" s="1"/>
      <c r="G26" s="186">
        <f>G27+G28</f>
        <v>0</v>
      </c>
      <c r="H26" s="1" t="s">
        <v>272</v>
      </c>
      <c r="I26" s="1"/>
      <c r="J26" s="24"/>
    </row>
    <row r="27" spans="2:16">
      <c r="B27" s="175" t="s">
        <v>268</v>
      </c>
      <c r="C27" s="5"/>
      <c r="D27" s="1" t="s">
        <v>265</v>
      </c>
      <c r="E27" s="1"/>
      <c r="F27" s="1"/>
      <c r="G27" s="186">
        <f>G18*G24</f>
        <v>0</v>
      </c>
      <c r="H27" s="1" t="s">
        <v>272</v>
      </c>
      <c r="I27" s="1"/>
      <c r="J27" s="24"/>
    </row>
    <row r="28" spans="2:16">
      <c r="B28" s="23"/>
      <c r="C28" s="5"/>
      <c r="D28" s="1" t="s">
        <v>266</v>
      </c>
      <c r="E28" s="1"/>
      <c r="F28" s="1"/>
      <c r="G28" s="186">
        <f>G19*G25</f>
        <v>0</v>
      </c>
      <c r="H28" s="1" t="s">
        <v>272</v>
      </c>
      <c r="I28" s="1"/>
      <c r="J28" s="24"/>
    </row>
    <row r="29" spans="2:16" ht="15" thickBot="1">
      <c r="B29" s="185" t="s">
        <v>290</v>
      </c>
      <c r="C29" s="58"/>
      <c r="D29" s="40" t="s">
        <v>267</v>
      </c>
      <c r="E29" s="40"/>
      <c r="F29" s="40"/>
      <c r="G29" s="187" t="e">
        <f>G27/G26</f>
        <v>#DIV/0!</v>
      </c>
      <c r="H29" s="40"/>
      <c r="I29" s="40"/>
      <c r="J29" s="34"/>
    </row>
  </sheetData>
  <mergeCells count="1">
    <mergeCell ref="B7:B8"/>
  </mergeCells>
  <phoneticPr fontId="2"/>
  <dataValidations count="1">
    <dataValidation type="list" allowBlank="1" showInputMessage="1" showErrorMessage="1" sqref="G21:G22" xr:uid="{00000000-0002-0000-1900-000000000000}">
      <formula1>$P$23:$P$26</formula1>
    </dataValidation>
  </dataValidations>
  <hyperlinks>
    <hyperlink ref="E3" r:id="rId1" xr:uid="{00000000-0004-0000-1900-000000000000}"/>
    <hyperlink ref="E4" r:id="rId2" xr:uid="{00000000-0004-0000-1900-000001000000}"/>
  </hyperlinks>
  <pageMargins left="0.7" right="0.7" top="0.75" bottom="0.75" header="0.3" footer="0.3"/>
  <pageSetup paperSize="9" orientation="portrait" verticalDpi="0" r:id="rId3"/>
  <legacyDrawing r:id="rId4"/>
  <tableParts count="2">
    <tablePart r:id="rId5"/>
    <tablePart r:id="rId6"/>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dimension ref="B1:Q27"/>
  <sheetViews>
    <sheetView topLeftCell="E4" workbookViewId="0">
      <selection activeCell="E21" sqref="E21"/>
    </sheetView>
  </sheetViews>
  <sheetFormatPr defaultRowHeight="14.4"/>
  <cols>
    <col min="2" max="2" width="72.77734375" bestFit="1" customWidth="1"/>
    <col min="3" max="3" width="19.44140625" customWidth="1"/>
    <col min="4" max="4" width="19.44140625" bestFit="1" customWidth="1"/>
    <col min="5" max="5" width="21.33203125" bestFit="1" customWidth="1"/>
    <col min="6" max="6" width="14.88671875" customWidth="1"/>
    <col min="7" max="7" width="9.44140625" bestFit="1" customWidth="1"/>
    <col min="8" max="8" width="9.33203125" bestFit="1" customWidth="1"/>
    <col min="9" max="9" width="10.109375" bestFit="1" customWidth="1"/>
    <col min="12" max="12" width="9.33203125" bestFit="1" customWidth="1"/>
    <col min="15" max="15" width="43" bestFit="1" customWidth="1"/>
  </cols>
  <sheetData>
    <row r="1" spans="2:17" ht="21.6" thickBot="1">
      <c r="B1" s="334" t="s">
        <v>274</v>
      </c>
    </row>
    <row r="2" spans="2:17" ht="15" thickBot="1">
      <c r="B2" s="216" t="s">
        <v>448</v>
      </c>
      <c r="C2" s="260" t="s">
        <v>451</v>
      </c>
      <c r="E2" s="218" t="s">
        <v>456</v>
      </c>
      <c r="F2" s="226"/>
    </row>
    <row r="3" spans="2:17" ht="36" customHeight="1" thickTop="1">
      <c r="B3" s="261" t="s">
        <v>485</v>
      </c>
      <c r="C3" s="262" t="s">
        <v>487</v>
      </c>
      <c r="E3" s="224" t="s">
        <v>452</v>
      </c>
      <c r="F3" s="219" t="s">
        <v>488</v>
      </c>
    </row>
    <row r="4" spans="2:17" ht="29.4" thickBot="1">
      <c r="B4" s="223" t="s">
        <v>486</v>
      </c>
      <c r="C4" s="228" t="s">
        <v>487</v>
      </c>
      <c r="E4" s="225" t="s">
        <v>453</v>
      </c>
      <c r="F4" s="217" t="s">
        <v>489</v>
      </c>
    </row>
    <row r="5" spans="2:17" ht="15" thickBot="1">
      <c r="B5" s="1"/>
      <c r="C5" s="1"/>
      <c r="D5" s="1"/>
      <c r="E5" s="1"/>
      <c r="F5" s="1"/>
    </row>
    <row r="6" spans="2:17" ht="15" thickBot="1">
      <c r="B6" s="259" t="s">
        <v>483</v>
      </c>
      <c r="C6" s="1"/>
      <c r="D6" s="1"/>
      <c r="E6" s="1"/>
      <c r="F6" s="1"/>
    </row>
    <row r="7" spans="2:17" ht="15" customHeight="1" thickTop="1" thickBot="1">
      <c r="B7" s="380"/>
      <c r="C7" s="1"/>
      <c r="D7" s="1"/>
      <c r="E7" s="1"/>
      <c r="F7" s="1"/>
    </row>
    <row r="8" spans="2:17" ht="15" thickBot="1">
      <c r="B8" s="381"/>
      <c r="C8" s="1"/>
      <c r="D8" s="1"/>
      <c r="E8" s="1"/>
      <c r="F8" s="1"/>
      <c r="K8" s="218" t="s">
        <v>448</v>
      </c>
      <c r="L8" s="226" t="s">
        <v>451</v>
      </c>
      <c r="N8" s="218" t="s">
        <v>456</v>
      </c>
      <c r="O8" s="226"/>
      <c r="Q8" s="66"/>
    </row>
    <row r="9" spans="2:17" ht="15" thickBot="1"/>
    <row r="10" spans="2:17" ht="15" thickBot="1">
      <c r="B10" s="118" t="s">
        <v>280</v>
      </c>
      <c r="C10" s="21"/>
      <c r="D10" s="21"/>
      <c r="E10" s="21"/>
      <c r="F10" s="21"/>
      <c r="G10" s="21"/>
      <c r="H10" s="21"/>
      <c r="I10" s="21"/>
      <c r="J10" s="22"/>
    </row>
    <row r="11" spans="2:17">
      <c r="B11" s="23" t="s">
        <v>43</v>
      </c>
      <c r="C11" s="1" t="s">
        <v>25</v>
      </c>
      <c r="D11" s="1" t="s">
        <v>275</v>
      </c>
      <c r="E11" s="1" t="s">
        <v>276</v>
      </c>
      <c r="F11" s="1" t="s">
        <v>278</v>
      </c>
      <c r="G11" s="44" t="s">
        <v>277</v>
      </c>
      <c r="H11" s="1" t="s">
        <v>2</v>
      </c>
      <c r="I11" s="1" t="s">
        <v>774</v>
      </c>
      <c r="J11" s="24" t="s">
        <v>67</v>
      </c>
    </row>
    <row r="12" spans="2:17">
      <c r="B12" s="125" t="s">
        <v>201</v>
      </c>
      <c r="C12" s="1"/>
      <c r="D12" s="1"/>
      <c r="E12" s="1"/>
      <c r="F12" s="1"/>
      <c r="G12" s="124"/>
      <c r="H12" s="1"/>
      <c r="I12" s="1"/>
      <c r="J12" s="24"/>
      <c r="P12" t="s">
        <v>254</v>
      </c>
    </row>
    <row r="13" spans="2:17">
      <c r="B13" s="23" t="s">
        <v>281</v>
      </c>
      <c r="C13" s="1" t="str">
        <f>IF(Q13="number of Critical distribution system", CONCATENATE(RIGHT(Q13,28),R13)," ")</f>
        <v xml:space="preserve"> </v>
      </c>
      <c r="D13" s="1"/>
      <c r="E13" s="1"/>
      <c r="F13" s="1"/>
      <c r="G13" s="110"/>
      <c r="H13" s="85" t="s">
        <v>159</v>
      </c>
      <c r="I13" s="85"/>
      <c r="J13" s="24"/>
      <c r="P13" t="s">
        <v>253</v>
      </c>
    </row>
    <row r="14" spans="2:17">
      <c r="B14" s="23" t="s">
        <v>63</v>
      </c>
      <c r="C14" s="1" t="str">
        <f>IF(Q14="number of Critical distribution system", CONCATENATE(RIGHT(Q14,28),R14)," ")</f>
        <v xml:space="preserve"> </v>
      </c>
      <c r="D14" s="1"/>
      <c r="E14" s="1"/>
      <c r="F14" s="1"/>
      <c r="G14" s="111"/>
      <c r="H14" s="1" t="s">
        <v>283</v>
      </c>
      <c r="I14" s="1"/>
      <c r="J14" s="24"/>
    </row>
    <row r="15" spans="2:17" ht="15" thickBot="1">
      <c r="B15" s="39" t="s">
        <v>282</v>
      </c>
      <c r="C15" s="40" t="str">
        <f>IF(Q15="number of Critical distribution system", CONCATENATE(RIGHT(Q15,28),R15)," ")</f>
        <v xml:space="preserve"> </v>
      </c>
      <c r="D15" s="40"/>
      <c r="E15" s="40"/>
      <c r="F15" s="40"/>
      <c r="G15" s="190">
        <f>G13*G14</f>
        <v>0</v>
      </c>
      <c r="H15" s="40" t="s">
        <v>279</v>
      </c>
      <c r="I15" s="40"/>
      <c r="J15" s="34"/>
      <c r="P15" t="s">
        <v>255</v>
      </c>
    </row>
    <row r="16" spans="2:17" ht="15" thickBot="1"/>
    <row r="17" spans="2:10" ht="15" thickBot="1">
      <c r="B17" s="118" t="s">
        <v>284</v>
      </c>
      <c r="C17" s="21"/>
      <c r="D17" s="21"/>
      <c r="E17" s="21"/>
      <c r="F17" s="21"/>
      <c r="G17" s="21"/>
      <c r="H17" s="21"/>
      <c r="I17" s="21"/>
      <c r="J17" s="22"/>
    </row>
    <row r="18" spans="2:10">
      <c r="B18" s="23" t="s">
        <v>43</v>
      </c>
      <c r="C18" s="1" t="s">
        <v>25</v>
      </c>
      <c r="D18" s="1" t="s">
        <v>275</v>
      </c>
      <c r="E18" s="1" t="s">
        <v>276</v>
      </c>
      <c r="F18" s="1" t="s">
        <v>278</v>
      </c>
      <c r="G18" s="44" t="s">
        <v>277</v>
      </c>
      <c r="H18" s="1" t="s">
        <v>2</v>
      </c>
      <c r="I18" s="1" t="s">
        <v>774</v>
      </c>
      <c r="J18" s="24" t="s">
        <v>67</v>
      </c>
    </row>
    <row r="19" spans="2:10">
      <c r="B19" s="125" t="s">
        <v>201</v>
      </c>
      <c r="C19" s="1"/>
      <c r="D19" s="1"/>
      <c r="E19" s="1"/>
      <c r="F19" s="1"/>
      <c r="G19" s="124"/>
      <c r="H19" s="1"/>
      <c r="I19" s="1"/>
      <c r="J19" s="24"/>
    </row>
    <row r="20" spans="2:10">
      <c r="B20" s="23" t="s">
        <v>281</v>
      </c>
      <c r="C20" s="1" t="str">
        <f>IF(Q20="number of Critical distribution system", CONCATENATE(RIGHT(Q20,28),R20)," ")</f>
        <v xml:space="preserve"> </v>
      </c>
      <c r="D20" s="1"/>
      <c r="E20" s="1"/>
      <c r="F20" s="1"/>
      <c r="G20" s="110"/>
      <c r="H20" s="85" t="s">
        <v>159</v>
      </c>
      <c r="I20" s="85"/>
      <c r="J20" s="24"/>
    </row>
    <row r="21" spans="2:10">
      <c r="B21" s="23" t="s">
        <v>63</v>
      </c>
      <c r="C21" s="1" t="str">
        <f>IF(Q21="number of Critical distribution system", CONCATENATE(RIGHT(Q21,28),R21)," ")</f>
        <v xml:space="preserve"> </v>
      </c>
      <c r="D21" s="1"/>
      <c r="E21" s="1"/>
      <c r="F21" s="1"/>
      <c r="G21" s="111"/>
      <c r="H21" s="1" t="s">
        <v>283</v>
      </c>
      <c r="I21" s="1"/>
      <c r="J21" s="24"/>
    </row>
    <row r="22" spans="2:10" ht="15" thickBot="1">
      <c r="B22" s="39" t="s">
        <v>282</v>
      </c>
      <c r="C22" s="40" t="str">
        <f>IF(Q22="number of Critical distribution system", CONCATENATE(RIGHT(Q22,28),R22)," ")</f>
        <v xml:space="preserve"> </v>
      </c>
      <c r="D22" s="40"/>
      <c r="E22" s="40"/>
      <c r="F22" s="40"/>
      <c r="G22" s="190">
        <f>G20*G21</f>
        <v>0</v>
      </c>
      <c r="H22" s="40" t="s">
        <v>279</v>
      </c>
      <c r="I22" s="40"/>
      <c r="J22" s="34"/>
    </row>
    <row r="23" spans="2:10" ht="15" thickBot="1"/>
    <row r="24" spans="2:10" ht="15" thickBot="1">
      <c r="B24" s="118" t="s">
        <v>285</v>
      </c>
      <c r="C24" s="21"/>
      <c r="D24" s="21"/>
      <c r="E24" s="21"/>
      <c r="F24" s="21"/>
      <c r="G24" s="21"/>
      <c r="H24" s="21"/>
      <c r="I24" s="22"/>
    </row>
    <row r="25" spans="2:10">
      <c r="B25" s="23" t="s">
        <v>43</v>
      </c>
      <c r="C25" s="1" t="s">
        <v>25</v>
      </c>
      <c r="D25" s="1" t="s">
        <v>275</v>
      </c>
      <c r="E25" s="1" t="s">
        <v>276</v>
      </c>
      <c r="F25" s="1" t="s">
        <v>278</v>
      </c>
      <c r="G25" s="44" t="s">
        <v>277</v>
      </c>
      <c r="H25" s="1" t="s">
        <v>2</v>
      </c>
      <c r="I25" s="24" t="s">
        <v>67</v>
      </c>
    </row>
    <row r="26" spans="2:10">
      <c r="B26" s="175" t="s">
        <v>286</v>
      </c>
      <c r="C26" s="1"/>
      <c r="D26" s="1"/>
      <c r="E26" s="1"/>
      <c r="F26" s="1"/>
      <c r="G26" s="191" t="e">
        <f>#REF!/G15</f>
        <v>#REF!</v>
      </c>
      <c r="H26" s="1"/>
      <c r="I26" s="24"/>
    </row>
    <row r="27" spans="2:10" ht="15" thickBot="1">
      <c r="B27" s="185" t="s">
        <v>287</v>
      </c>
      <c r="C27" s="40" t="str">
        <f t="shared" ref="C27" si="0">IF(P27="number of Critical distribution system", CONCATENATE(RIGHT(P27,28),Q27)," ")</f>
        <v xml:space="preserve"> </v>
      </c>
      <c r="D27" s="40"/>
      <c r="E27" s="40"/>
      <c r="F27" s="40"/>
      <c r="G27" s="190" t="e">
        <f>G22/G15</f>
        <v>#DIV/0!</v>
      </c>
      <c r="H27" s="126"/>
      <c r="I27" s="34"/>
    </row>
  </sheetData>
  <mergeCells count="1">
    <mergeCell ref="B7:B8"/>
  </mergeCells>
  <phoneticPr fontId="2"/>
  <dataValidations count="2">
    <dataValidation type="list" allowBlank="1" showInputMessage="1" showErrorMessage="1" sqref="D26:D27 D12:D15 D19:D22" xr:uid="{00000000-0002-0000-1A00-000000000000}">
      <formula1>$P$12:$P$14</formula1>
    </dataValidation>
    <dataValidation type="list" allowBlank="1" showInputMessage="1" showErrorMessage="1" sqref="E26:F27 E12:F15 E19:F22" xr:uid="{00000000-0002-0000-1A00-000001000000}">
      <formula1>$P$15:$P$15</formula1>
    </dataValidation>
  </dataValidations>
  <hyperlinks>
    <hyperlink ref="E3" r:id="rId1" xr:uid="{00000000-0004-0000-1A00-000000000000}"/>
    <hyperlink ref="E4" r:id="rId2" xr:uid="{00000000-0004-0000-1A00-000001000000}"/>
  </hyperlinks>
  <pageMargins left="0.7" right="0.7" top="0.75" bottom="0.75" header="0.3" footer="0.3"/>
  <pageSetup paperSize="9" orientation="portrait" verticalDpi="0" r:id="rId3"/>
  <tableParts count="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AA136"/>
  <sheetViews>
    <sheetView workbookViewId="0">
      <selection activeCell="B2" sqref="B2"/>
    </sheetView>
  </sheetViews>
  <sheetFormatPr defaultColWidth="8.6640625" defaultRowHeight="14.4"/>
  <cols>
    <col min="2" max="2" width="53.44140625" bestFit="1" customWidth="1"/>
    <col min="3" max="3" width="25.44140625" bestFit="1" customWidth="1"/>
    <col min="4" max="6" width="14.33203125" customWidth="1"/>
    <col min="8" max="8" width="25.6640625" bestFit="1" customWidth="1"/>
  </cols>
  <sheetData>
    <row r="1" spans="2:9" ht="21.6" thickBot="1">
      <c r="B1" s="338" t="s">
        <v>688</v>
      </c>
    </row>
    <row r="2" spans="2:9" ht="15" thickBot="1">
      <c r="B2" s="20" t="s">
        <v>670</v>
      </c>
      <c r="C2" s="21"/>
      <c r="D2" s="21"/>
      <c r="E2" s="21"/>
      <c r="F2" s="21"/>
      <c r="G2" s="21"/>
      <c r="H2" s="21"/>
      <c r="I2" s="22"/>
    </row>
    <row r="3" spans="2:9">
      <c r="B3" s="23" t="s">
        <v>43</v>
      </c>
      <c r="C3" s="1" t="s">
        <v>25</v>
      </c>
      <c r="D3" s="1" t="s">
        <v>26</v>
      </c>
      <c r="E3" s="1" t="s">
        <v>27</v>
      </c>
      <c r="F3" s="1" t="s">
        <v>28</v>
      </c>
      <c r="G3" s="44" t="s">
        <v>3</v>
      </c>
      <c r="H3" s="1" t="s">
        <v>2</v>
      </c>
      <c r="I3" s="24" t="s">
        <v>67</v>
      </c>
    </row>
    <row r="4" spans="2:9">
      <c r="B4" s="61" t="s">
        <v>404</v>
      </c>
      <c r="C4" s="2"/>
      <c r="D4" s="2"/>
      <c r="E4" s="2"/>
      <c r="F4" s="2"/>
      <c r="G4" s="50"/>
      <c r="H4" s="2" t="s">
        <v>56</v>
      </c>
      <c r="I4" s="35"/>
    </row>
    <row r="5" spans="2:9">
      <c r="B5" s="61" t="s">
        <v>68</v>
      </c>
      <c r="C5" s="2"/>
      <c r="D5" s="2"/>
      <c r="E5" s="2"/>
      <c r="F5" s="2"/>
      <c r="G5" s="50"/>
      <c r="H5" s="2" t="s">
        <v>55</v>
      </c>
      <c r="I5" s="35"/>
    </row>
    <row r="6" spans="2:9">
      <c r="B6" s="25" t="s">
        <v>111</v>
      </c>
      <c r="C6" s="2"/>
      <c r="D6" s="2"/>
      <c r="E6" s="2"/>
      <c r="F6" s="2"/>
      <c r="G6" s="50"/>
      <c r="H6" s="2" t="s">
        <v>108</v>
      </c>
      <c r="I6" s="35"/>
    </row>
    <row r="7" spans="2:9">
      <c r="B7" s="23" t="s">
        <v>69</v>
      </c>
      <c r="C7" s="2"/>
      <c r="D7" s="2"/>
      <c r="E7" s="2"/>
      <c r="F7" s="2"/>
      <c r="G7" s="56" t="s">
        <v>76</v>
      </c>
      <c r="H7" s="57" t="s">
        <v>76</v>
      </c>
      <c r="I7" s="35"/>
    </row>
    <row r="8" spans="2:9">
      <c r="B8" s="23"/>
      <c r="C8" s="7" t="s">
        <v>41</v>
      </c>
      <c r="D8" s="2"/>
      <c r="E8" s="2"/>
      <c r="F8" s="2"/>
      <c r="G8" s="48"/>
      <c r="H8" s="2" t="s">
        <v>55</v>
      </c>
      <c r="I8" s="35"/>
    </row>
    <row r="9" spans="2:9">
      <c r="B9" s="23"/>
      <c r="C9" s="5" t="s">
        <v>30</v>
      </c>
      <c r="D9" s="8"/>
      <c r="E9" s="8"/>
      <c r="F9" s="8"/>
      <c r="G9" s="59" t="s">
        <v>76</v>
      </c>
      <c r="H9" s="60" t="s">
        <v>76</v>
      </c>
      <c r="I9" s="26"/>
    </row>
    <row r="10" spans="2:9">
      <c r="B10" s="23"/>
      <c r="C10" s="5"/>
      <c r="D10" s="3" t="s">
        <v>95</v>
      </c>
      <c r="E10" s="1"/>
      <c r="F10" s="1"/>
      <c r="G10" s="49"/>
      <c r="H10" s="1" t="s">
        <v>55</v>
      </c>
      <c r="I10" s="24"/>
    </row>
    <row r="11" spans="2:9">
      <c r="B11" s="23"/>
      <c r="C11" s="5"/>
      <c r="D11" s="5" t="s">
        <v>33</v>
      </c>
      <c r="E11" s="1"/>
      <c r="F11" s="1"/>
      <c r="G11" s="49"/>
      <c r="H11" s="1" t="s">
        <v>55</v>
      </c>
      <c r="I11" s="24"/>
    </row>
    <row r="12" spans="2:9">
      <c r="B12" s="23"/>
      <c r="C12" s="5"/>
      <c r="D12" s="5" t="s">
        <v>70</v>
      </c>
      <c r="E12" s="1"/>
      <c r="F12" s="1"/>
      <c r="G12" s="49"/>
      <c r="H12" s="1" t="s">
        <v>55</v>
      </c>
      <c r="I12" s="24"/>
    </row>
    <row r="13" spans="2:9">
      <c r="B13" s="23"/>
      <c r="C13" s="5"/>
      <c r="D13" s="5" t="s">
        <v>34</v>
      </c>
      <c r="E13" s="1"/>
      <c r="F13" s="1"/>
      <c r="G13" s="49"/>
      <c r="H13" s="1" t="s">
        <v>55</v>
      </c>
      <c r="I13" s="24"/>
    </row>
    <row r="14" spans="2:9">
      <c r="B14" s="23"/>
      <c r="C14" s="6"/>
      <c r="D14" s="6" t="s">
        <v>35</v>
      </c>
      <c r="E14" s="2"/>
      <c r="F14" s="2"/>
      <c r="G14" s="48"/>
      <c r="H14" s="2" t="s">
        <v>55</v>
      </c>
      <c r="I14" s="35"/>
    </row>
    <row r="15" spans="2:9">
      <c r="B15" s="23"/>
      <c r="C15" s="6" t="s">
        <v>36</v>
      </c>
      <c r="D15" s="2"/>
      <c r="E15" s="2"/>
      <c r="F15" s="2"/>
      <c r="G15" s="48"/>
      <c r="H15" s="2" t="s">
        <v>55</v>
      </c>
      <c r="I15" s="35"/>
    </row>
    <row r="16" spans="2:9">
      <c r="B16" s="23"/>
      <c r="C16" s="5" t="s">
        <v>71</v>
      </c>
      <c r="D16" s="8"/>
      <c r="E16" s="8"/>
      <c r="F16" s="8"/>
      <c r="G16" s="59" t="s">
        <v>76</v>
      </c>
      <c r="H16" s="60" t="s">
        <v>76</v>
      </c>
      <c r="I16" s="26"/>
    </row>
    <row r="17" spans="2:9">
      <c r="B17" s="23"/>
      <c r="C17" s="5"/>
      <c r="D17" s="3" t="s">
        <v>82</v>
      </c>
      <c r="E17" s="8"/>
      <c r="F17" s="26"/>
      <c r="G17" s="46"/>
      <c r="H17" s="25" t="s">
        <v>72</v>
      </c>
      <c r="I17" s="26"/>
    </row>
    <row r="18" spans="2:9">
      <c r="B18" s="23"/>
      <c r="C18" s="5"/>
      <c r="D18" s="5"/>
      <c r="E18" s="3" t="s">
        <v>73</v>
      </c>
      <c r="F18" s="55"/>
      <c r="G18" s="49"/>
      <c r="H18" s="23" t="s">
        <v>72</v>
      </c>
      <c r="I18" s="24"/>
    </row>
    <row r="19" spans="2:9">
      <c r="B19" s="23"/>
      <c r="C19" s="5"/>
      <c r="D19" s="5"/>
      <c r="E19" s="5" t="s">
        <v>74</v>
      </c>
      <c r="F19" s="24"/>
      <c r="G19" s="49"/>
      <c r="H19" s="23" t="s">
        <v>72</v>
      </c>
      <c r="I19" s="24"/>
    </row>
    <row r="20" spans="2:9">
      <c r="B20" s="23"/>
      <c r="C20" s="5"/>
      <c r="D20" s="5"/>
      <c r="E20" s="5" t="s">
        <v>78</v>
      </c>
      <c r="F20" s="24"/>
      <c r="G20" s="49"/>
      <c r="H20" s="23" t="s">
        <v>72</v>
      </c>
      <c r="I20" s="24"/>
    </row>
    <row r="21" spans="2:9">
      <c r="B21" s="23"/>
      <c r="C21" s="5"/>
      <c r="D21" s="5"/>
      <c r="E21" s="5" t="s">
        <v>75</v>
      </c>
      <c r="F21" s="24"/>
      <c r="G21" s="49"/>
      <c r="H21" s="23" t="s">
        <v>72</v>
      </c>
      <c r="I21" s="24"/>
    </row>
    <row r="22" spans="2:9">
      <c r="B22" s="23"/>
      <c r="C22" s="5"/>
      <c r="D22" s="6"/>
      <c r="E22" s="6" t="s">
        <v>77</v>
      </c>
      <c r="F22" s="35"/>
      <c r="G22" s="48"/>
      <c r="H22" s="61" t="s">
        <v>72</v>
      </c>
      <c r="I22" s="35"/>
    </row>
    <row r="23" spans="2:9">
      <c r="B23" s="23"/>
      <c r="C23" s="5"/>
      <c r="D23" s="5" t="s">
        <v>83</v>
      </c>
      <c r="E23" s="1"/>
      <c r="F23" s="24"/>
      <c r="G23" s="52" t="s">
        <v>76</v>
      </c>
      <c r="H23" s="53" t="s">
        <v>76</v>
      </c>
      <c r="I23" s="24"/>
    </row>
    <row r="24" spans="2:9">
      <c r="B24" s="23"/>
      <c r="C24" s="5"/>
      <c r="D24" s="5"/>
      <c r="E24" s="1" t="s">
        <v>99</v>
      </c>
      <c r="F24" s="1"/>
      <c r="G24" s="52"/>
      <c r="H24" s="42" t="s">
        <v>125</v>
      </c>
      <c r="I24" s="24"/>
    </row>
    <row r="25" spans="2:9">
      <c r="B25" s="64" t="s">
        <v>126</v>
      </c>
      <c r="C25" s="4"/>
      <c r="D25" s="4"/>
      <c r="E25" s="4"/>
      <c r="F25" s="4"/>
      <c r="G25" s="67"/>
      <c r="H25" s="68" t="s">
        <v>132</v>
      </c>
      <c r="I25" s="55"/>
    </row>
    <row r="26" spans="2:9">
      <c r="B26" s="23"/>
      <c r="C26" s="7" t="s">
        <v>123</v>
      </c>
      <c r="D26" s="4"/>
      <c r="E26" s="4"/>
      <c r="F26" s="4"/>
      <c r="G26" s="67"/>
      <c r="H26" s="68" t="s">
        <v>132</v>
      </c>
      <c r="I26" s="55"/>
    </row>
    <row r="27" spans="2:9">
      <c r="B27" s="23"/>
      <c r="C27" s="3" t="s">
        <v>127</v>
      </c>
      <c r="D27" s="4"/>
      <c r="E27" s="4"/>
      <c r="F27" s="4"/>
      <c r="G27" s="67"/>
      <c r="H27" s="68" t="s">
        <v>132</v>
      </c>
      <c r="I27" s="55"/>
    </row>
    <row r="28" spans="2:9">
      <c r="B28" s="23"/>
      <c r="C28" s="5"/>
      <c r="D28" s="3" t="s">
        <v>95</v>
      </c>
      <c r="E28" s="4"/>
      <c r="F28" s="4"/>
      <c r="G28" s="67"/>
      <c r="H28" s="68" t="s">
        <v>132</v>
      </c>
      <c r="I28" s="55"/>
    </row>
    <row r="29" spans="2:9">
      <c r="B29" s="23"/>
      <c r="C29" s="5"/>
      <c r="D29" s="5" t="s">
        <v>33</v>
      </c>
      <c r="E29" s="1"/>
      <c r="F29" s="1"/>
      <c r="G29" s="52"/>
      <c r="H29" s="42" t="s">
        <v>132</v>
      </c>
      <c r="I29" s="24"/>
    </row>
    <row r="30" spans="2:9">
      <c r="B30" s="23"/>
      <c r="C30" s="5"/>
      <c r="D30" s="5" t="s">
        <v>70</v>
      </c>
      <c r="E30" s="1"/>
      <c r="F30" s="1"/>
      <c r="G30" s="52"/>
      <c r="H30" s="42" t="s">
        <v>132</v>
      </c>
      <c r="I30" s="24"/>
    </row>
    <row r="31" spans="2:9">
      <c r="B31" s="23"/>
      <c r="C31" s="5"/>
      <c r="D31" s="5" t="s">
        <v>34</v>
      </c>
      <c r="E31" s="1"/>
      <c r="F31" s="1"/>
      <c r="G31" s="52"/>
      <c r="H31" s="42" t="s">
        <v>132</v>
      </c>
      <c r="I31" s="24"/>
    </row>
    <row r="32" spans="2:9">
      <c r="B32" s="23"/>
      <c r="C32" s="5"/>
      <c r="D32" s="5" t="s">
        <v>35</v>
      </c>
      <c r="E32" s="1"/>
      <c r="F32" s="1"/>
      <c r="G32" s="52"/>
      <c r="H32" s="42" t="s">
        <v>132</v>
      </c>
      <c r="I32" s="24"/>
    </row>
    <row r="33" spans="2:9">
      <c r="B33" s="23"/>
      <c r="C33" s="3" t="s">
        <v>128</v>
      </c>
      <c r="D33" s="4"/>
      <c r="E33" s="4"/>
      <c r="F33" s="4"/>
      <c r="G33" s="67"/>
      <c r="H33" s="68" t="s">
        <v>132</v>
      </c>
      <c r="I33" s="55"/>
    </row>
    <row r="34" spans="2:9">
      <c r="B34" s="23"/>
      <c r="C34" s="3" t="s">
        <v>135</v>
      </c>
      <c r="D34" s="4"/>
      <c r="E34" s="4"/>
      <c r="F34" s="4"/>
      <c r="G34" s="67"/>
      <c r="H34" s="68" t="s">
        <v>132</v>
      </c>
      <c r="I34" s="55"/>
    </row>
    <row r="35" spans="2:9">
      <c r="B35" s="23"/>
      <c r="C35" s="3" t="s">
        <v>58</v>
      </c>
      <c r="D35" s="4"/>
      <c r="E35" s="4"/>
      <c r="F35" s="4"/>
      <c r="G35" s="67"/>
      <c r="H35" s="68" t="s">
        <v>138</v>
      </c>
      <c r="I35" s="55"/>
    </row>
    <row r="36" spans="2:9">
      <c r="B36" s="23"/>
      <c r="C36" s="5"/>
      <c r="D36" s="3" t="s">
        <v>131</v>
      </c>
      <c r="E36" s="4"/>
      <c r="F36" s="4"/>
      <c r="G36" s="67"/>
      <c r="H36" s="68" t="s">
        <v>125</v>
      </c>
      <c r="I36" s="55"/>
    </row>
    <row r="37" spans="2:9">
      <c r="B37" s="23"/>
      <c r="C37" s="5"/>
      <c r="D37" s="5"/>
      <c r="E37" s="1" t="s">
        <v>99</v>
      </c>
      <c r="F37" s="1"/>
      <c r="G37" s="52"/>
      <c r="H37" s="42" t="s">
        <v>133</v>
      </c>
      <c r="I37" s="24"/>
    </row>
    <row r="38" spans="2:9">
      <c r="B38" s="23"/>
      <c r="C38" s="3" t="s">
        <v>360</v>
      </c>
      <c r="D38" s="4"/>
      <c r="E38" s="8"/>
      <c r="F38" s="4"/>
      <c r="G38" s="204" t="e">
        <f>AVERAGE(G39:G43)</f>
        <v>#DIV/0!</v>
      </c>
      <c r="H38" s="68" t="s">
        <v>361</v>
      </c>
      <c r="I38" s="55"/>
    </row>
    <row r="39" spans="2:9">
      <c r="B39" s="23"/>
      <c r="C39" s="5"/>
      <c r="D39" s="3" t="s">
        <v>73</v>
      </c>
      <c r="E39" s="1"/>
      <c r="F39" s="4"/>
      <c r="G39" s="67"/>
      <c r="H39" s="68" t="s">
        <v>134</v>
      </c>
      <c r="I39" s="55"/>
    </row>
    <row r="40" spans="2:9">
      <c r="B40" s="23"/>
      <c r="C40" s="5"/>
      <c r="D40" s="5" t="s">
        <v>74</v>
      </c>
      <c r="E40" s="1"/>
      <c r="F40" s="1"/>
      <c r="G40" s="52"/>
      <c r="H40" s="42" t="s">
        <v>134</v>
      </c>
      <c r="I40" s="24"/>
    </row>
    <row r="41" spans="2:9">
      <c r="B41" s="23"/>
      <c r="C41" s="5"/>
      <c r="D41" s="5" t="s">
        <v>129</v>
      </c>
      <c r="E41" s="1"/>
      <c r="F41" s="1"/>
      <c r="G41" s="52"/>
      <c r="H41" s="42" t="s">
        <v>134</v>
      </c>
      <c r="I41" s="24"/>
    </row>
    <row r="42" spans="2:9">
      <c r="B42" s="23"/>
      <c r="C42" s="5"/>
      <c r="D42" s="5" t="s">
        <v>75</v>
      </c>
      <c r="E42" s="1"/>
      <c r="F42" s="1"/>
      <c r="G42" s="52"/>
      <c r="H42" s="42" t="s">
        <v>134</v>
      </c>
      <c r="I42" s="24"/>
    </row>
    <row r="43" spans="2:9" ht="15" thickBot="1">
      <c r="B43" s="39"/>
      <c r="C43" s="58"/>
      <c r="D43" s="58" t="s">
        <v>130</v>
      </c>
      <c r="E43" s="40"/>
      <c r="F43" s="40"/>
      <c r="G43" s="51"/>
      <c r="H43" s="69" t="s">
        <v>134</v>
      </c>
      <c r="I43" s="34"/>
    </row>
    <row r="44" spans="2:9" ht="15" thickBot="1"/>
    <row r="45" spans="2:9" ht="15" thickBot="1">
      <c r="B45" s="20" t="s">
        <v>63</v>
      </c>
      <c r="C45" s="21"/>
      <c r="D45" s="21"/>
      <c r="E45" s="21"/>
      <c r="F45" s="21"/>
      <c r="G45" s="21"/>
      <c r="H45" s="21"/>
      <c r="I45" s="22"/>
    </row>
    <row r="46" spans="2:9">
      <c r="B46" s="23" t="s">
        <v>43</v>
      </c>
      <c r="C46" s="1" t="s">
        <v>25</v>
      </c>
      <c r="D46" s="1" t="s">
        <v>26</v>
      </c>
      <c r="E46" s="1" t="s">
        <v>27</v>
      </c>
      <c r="F46" s="1" t="s">
        <v>28</v>
      </c>
      <c r="G46" s="44" t="s">
        <v>3</v>
      </c>
      <c r="H46" s="1" t="s">
        <v>2</v>
      </c>
      <c r="I46" s="24" t="s">
        <v>67</v>
      </c>
    </row>
    <row r="47" spans="2:9">
      <c r="B47" s="61" t="s">
        <v>104</v>
      </c>
      <c r="C47" s="2"/>
      <c r="D47" s="2"/>
      <c r="E47" s="2"/>
      <c r="F47" s="2"/>
      <c r="G47" s="50"/>
      <c r="H47" s="2" t="s">
        <v>114</v>
      </c>
      <c r="I47" s="35"/>
    </row>
    <row r="48" spans="2:9">
      <c r="B48" s="25" t="s">
        <v>626</v>
      </c>
      <c r="C48" s="2"/>
      <c r="D48" s="2"/>
      <c r="E48" s="2"/>
      <c r="F48" s="35"/>
      <c r="G48" s="46"/>
      <c r="H48" s="61" t="s">
        <v>627</v>
      </c>
      <c r="I48" s="35"/>
    </row>
    <row r="49" spans="2:9">
      <c r="B49" s="23" t="s">
        <v>30</v>
      </c>
      <c r="C49" s="2"/>
      <c r="D49" s="2"/>
      <c r="E49" s="2"/>
      <c r="F49" s="2"/>
      <c r="G49" s="62" t="s">
        <v>76</v>
      </c>
      <c r="H49" s="57" t="s">
        <v>76</v>
      </c>
      <c r="I49" s="35"/>
    </row>
    <row r="50" spans="2:9">
      <c r="B50" s="23"/>
      <c r="C50" s="3" t="s">
        <v>31</v>
      </c>
      <c r="D50" s="1"/>
      <c r="E50" s="1"/>
      <c r="F50" s="1"/>
      <c r="G50" s="45"/>
      <c r="H50" s="1" t="s">
        <v>62</v>
      </c>
      <c r="I50" s="24"/>
    </row>
    <row r="51" spans="2:9">
      <c r="B51" s="23"/>
      <c r="C51" s="5" t="s">
        <v>33</v>
      </c>
      <c r="D51" s="1"/>
      <c r="E51" s="1"/>
      <c r="F51" s="1"/>
      <c r="G51" s="52"/>
      <c r="H51" s="42" t="s">
        <v>62</v>
      </c>
      <c r="I51" s="24"/>
    </row>
    <row r="52" spans="2:9">
      <c r="B52" s="23"/>
      <c r="C52" s="5" t="s">
        <v>70</v>
      </c>
      <c r="D52" s="1"/>
      <c r="E52" s="1"/>
      <c r="F52" s="1"/>
      <c r="G52" s="49"/>
      <c r="H52" s="1" t="s">
        <v>62</v>
      </c>
      <c r="I52" s="24"/>
    </row>
    <row r="53" spans="2:9">
      <c r="B53" s="23"/>
      <c r="C53" s="5" t="s">
        <v>34</v>
      </c>
      <c r="D53" s="1"/>
      <c r="E53" s="1"/>
      <c r="F53" s="1"/>
      <c r="G53" s="49"/>
      <c r="H53" s="1" t="s">
        <v>62</v>
      </c>
      <c r="I53" s="24"/>
    </row>
    <row r="54" spans="2:9">
      <c r="B54" s="61"/>
      <c r="C54" s="6" t="s">
        <v>35</v>
      </c>
      <c r="D54" s="2"/>
      <c r="E54" s="2"/>
      <c r="F54" s="2"/>
      <c r="G54" s="48"/>
      <c r="H54" s="2" t="s">
        <v>62</v>
      </c>
      <c r="I54" s="35"/>
    </row>
    <row r="55" spans="2:9">
      <c r="B55" s="25" t="s">
        <v>36</v>
      </c>
      <c r="C55" s="8"/>
      <c r="D55" s="8"/>
      <c r="E55" s="8"/>
      <c r="F55" s="8"/>
      <c r="G55" s="46"/>
      <c r="H55" s="8" t="s">
        <v>62</v>
      </c>
      <c r="I55" s="26"/>
    </row>
    <row r="56" spans="2:9">
      <c r="B56" s="23" t="s">
        <v>80</v>
      </c>
      <c r="C56" s="8"/>
      <c r="D56" s="8"/>
      <c r="E56" s="8"/>
      <c r="F56" s="8"/>
      <c r="G56" s="59" t="s">
        <v>76</v>
      </c>
      <c r="H56" s="60" t="s">
        <v>76</v>
      </c>
      <c r="I56" s="26"/>
    </row>
    <row r="57" spans="2:9">
      <c r="B57" s="23"/>
      <c r="C57" s="5" t="s">
        <v>172</v>
      </c>
      <c r="D57" s="8"/>
      <c r="E57" s="8"/>
      <c r="F57" s="26"/>
      <c r="G57" s="59" t="s">
        <v>76</v>
      </c>
      <c r="H57" s="53" t="s">
        <v>76</v>
      </c>
      <c r="I57" s="24"/>
    </row>
    <row r="58" spans="2:9">
      <c r="B58" s="23"/>
      <c r="C58" s="5"/>
      <c r="D58" s="5" t="s">
        <v>175</v>
      </c>
      <c r="E58" s="1"/>
      <c r="F58" s="24"/>
      <c r="G58" s="56" t="s">
        <v>76</v>
      </c>
      <c r="H58" s="53" t="s">
        <v>76</v>
      </c>
      <c r="I58" s="24"/>
    </row>
    <row r="59" spans="2:9">
      <c r="B59" s="23"/>
      <c r="C59" s="5"/>
      <c r="D59" s="5"/>
      <c r="E59" s="3" t="s">
        <v>176</v>
      </c>
      <c r="F59" s="55"/>
      <c r="G59" s="52"/>
      <c r="H59" s="1" t="s">
        <v>249</v>
      </c>
      <c r="I59" s="24"/>
    </row>
    <row r="60" spans="2:9">
      <c r="B60" s="23"/>
      <c r="C60" s="5"/>
      <c r="D60" s="6"/>
      <c r="E60" s="6" t="s">
        <v>177</v>
      </c>
      <c r="F60" s="35"/>
      <c r="G60" s="56"/>
      <c r="H60" s="1" t="s">
        <v>249</v>
      </c>
      <c r="I60" s="24"/>
    </row>
    <row r="61" spans="2:9">
      <c r="B61" s="23"/>
      <c r="C61" s="5"/>
      <c r="D61" s="5" t="s">
        <v>236</v>
      </c>
      <c r="E61" s="2"/>
      <c r="F61" s="35"/>
      <c r="G61" s="56" t="s">
        <v>76</v>
      </c>
      <c r="H61" s="53" t="s">
        <v>76</v>
      </c>
      <c r="I61" s="24"/>
    </row>
    <row r="62" spans="2:9">
      <c r="B62" s="23"/>
      <c r="C62" s="5"/>
      <c r="D62" s="31"/>
      <c r="E62" s="2" t="s">
        <v>178</v>
      </c>
      <c r="F62" s="35"/>
      <c r="G62" s="56"/>
      <c r="H62" s="1" t="s">
        <v>249</v>
      </c>
      <c r="I62" s="24"/>
    </row>
    <row r="63" spans="2:9">
      <c r="B63" s="23"/>
      <c r="C63" s="5"/>
      <c r="D63" s="3" t="s">
        <v>179</v>
      </c>
      <c r="E63" s="1"/>
      <c r="F63" s="24"/>
      <c r="G63" s="56" t="s">
        <v>76</v>
      </c>
      <c r="H63" s="42" t="s">
        <v>76</v>
      </c>
      <c r="I63" s="24"/>
    </row>
    <row r="64" spans="2:9">
      <c r="B64" s="23"/>
      <c r="C64" s="30"/>
      <c r="D64" s="1"/>
      <c r="E64" s="3" t="s">
        <v>182</v>
      </c>
      <c r="F64" s="55"/>
      <c r="G64" s="52"/>
      <c r="H64" s="1" t="s">
        <v>249</v>
      </c>
      <c r="I64" s="24"/>
    </row>
    <row r="65" spans="2:9">
      <c r="B65" s="23"/>
      <c r="C65" s="31"/>
      <c r="D65" s="2"/>
      <c r="E65" s="6" t="s">
        <v>180</v>
      </c>
      <c r="F65" s="35"/>
      <c r="G65" s="56"/>
      <c r="H65" s="1" t="s">
        <v>249</v>
      </c>
      <c r="I65" s="24"/>
    </row>
    <row r="66" spans="2:9">
      <c r="B66" s="23"/>
      <c r="C66" s="3" t="s">
        <v>183</v>
      </c>
      <c r="D66" s="1"/>
      <c r="E66" s="1"/>
      <c r="F66" s="24"/>
      <c r="G66" s="56" t="s">
        <v>76</v>
      </c>
      <c r="H66" s="53" t="s">
        <v>76</v>
      </c>
      <c r="I66" s="24"/>
    </row>
    <row r="67" spans="2:9">
      <c r="B67" s="23"/>
      <c r="C67" s="5"/>
      <c r="D67" s="3" t="s">
        <v>175</v>
      </c>
      <c r="E67" s="4"/>
      <c r="F67" s="55"/>
      <c r="G67" s="56" t="s">
        <v>76</v>
      </c>
      <c r="H67" s="53" t="s">
        <v>76</v>
      </c>
      <c r="I67" s="24"/>
    </row>
    <row r="68" spans="2:9">
      <c r="B68" s="23"/>
      <c r="C68" s="5"/>
      <c r="D68" s="5"/>
      <c r="E68" s="3" t="s">
        <v>79</v>
      </c>
      <c r="F68" s="55"/>
      <c r="G68" s="49"/>
      <c r="H68" s="1" t="s">
        <v>251</v>
      </c>
      <c r="I68" s="24"/>
    </row>
    <row r="69" spans="2:9">
      <c r="B69" s="23"/>
      <c r="C69" s="5"/>
      <c r="D69" s="5"/>
      <c r="E69" s="5" t="s">
        <v>81</v>
      </c>
      <c r="F69" s="24"/>
      <c r="G69" s="49"/>
      <c r="H69" s="1" t="s">
        <v>252</v>
      </c>
      <c r="I69" s="24"/>
    </row>
    <row r="70" spans="2:9">
      <c r="B70" s="23"/>
      <c r="C70" s="5"/>
      <c r="D70" s="5"/>
      <c r="E70" s="5" t="s">
        <v>91</v>
      </c>
      <c r="F70" s="24"/>
      <c r="G70" s="49"/>
      <c r="H70" s="23" t="s">
        <v>250</v>
      </c>
      <c r="I70" s="24"/>
    </row>
    <row r="71" spans="2:9">
      <c r="B71" s="23"/>
      <c r="C71" s="5"/>
      <c r="D71" s="6"/>
      <c r="E71" s="6" t="s">
        <v>96</v>
      </c>
      <c r="F71" s="35"/>
      <c r="G71" s="48"/>
      <c r="H71" s="1" t="s">
        <v>249</v>
      </c>
      <c r="I71" s="24"/>
    </row>
    <row r="72" spans="2:9">
      <c r="B72" s="23"/>
      <c r="C72" s="5"/>
      <c r="D72" s="5" t="s">
        <v>236</v>
      </c>
      <c r="E72" s="1"/>
      <c r="F72" s="24"/>
      <c r="G72" s="56" t="s">
        <v>76</v>
      </c>
      <c r="H72" s="53" t="s">
        <v>76</v>
      </c>
      <c r="I72" s="24"/>
    </row>
    <row r="73" spans="2:9">
      <c r="B73" s="23"/>
      <c r="C73" s="5"/>
      <c r="D73" s="6"/>
      <c r="E73" s="7" t="s">
        <v>187</v>
      </c>
      <c r="F73" s="26"/>
      <c r="G73" s="48"/>
      <c r="H73" s="1" t="s">
        <v>249</v>
      </c>
      <c r="I73" s="24"/>
    </row>
    <row r="74" spans="2:9">
      <c r="B74" s="23"/>
      <c r="C74" s="5"/>
      <c r="D74" s="5" t="s">
        <v>179</v>
      </c>
      <c r="E74" s="1"/>
      <c r="F74" s="24"/>
      <c r="G74" s="56" t="s">
        <v>76</v>
      </c>
      <c r="H74" s="53" t="s">
        <v>76</v>
      </c>
      <c r="I74" s="24"/>
    </row>
    <row r="75" spans="2:9" ht="15" thickBot="1">
      <c r="B75" s="39"/>
      <c r="C75" s="58"/>
      <c r="D75" s="58"/>
      <c r="E75" s="63" t="s">
        <v>189</v>
      </c>
      <c r="F75" s="36"/>
      <c r="G75" s="51"/>
      <c r="H75" s="39" t="s">
        <v>249</v>
      </c>
      <c r="I75" s="34"/>
    </row>
    <row r="76" spans="2:9" ht="15" thickBot="1"/>
    <row r="77" spans="2:9" ht="15" thickBot="1">
      <c r="B77" s="11" t="s">
        <v>24</v>
      </c>
      <c r="C77" s="12"/>
      <c r="D77" s="12"/>
      <c r="E77" s="12"/>
      <c r="F77" s="12"/>
      <c r="G77" s="12"/>
      <c r="H77" s="12"/>
      <c r="I77" s="22"/>
    </row>
    <row r="78" spans="2:9">
      <c r="B78" s="13" t="s">
        <v>43</v>
      </c>
      <c r="C78" s="1" t="s">
        <v>25</v>
      </c>
      <c r="D78" s="1" t="s">
        <v>26</v>
      </c>
      <c r="E78" s="1" t="s">
        <v>27</v>
      </c>
      <c r="F78" s="1" t="s">
        <v>28</v>
      </c>
      <c r="G78" s="44" t="s">
        <v>3</v>
      </c>
      <c r="H78" s="1" t="s">
        <v>2</v>
      </c>
      <c r="I78" s="24" t="s">
        <v>67</v>
      </c>
    </row>
    <row r="79" spans="2:9">
      <c r="B79" s="13" t="s">
        <v>29</v>
      </c>
      <c r="C79" s="1"/>
      <c r="D79" s="1"/>
      <c r="E79" s="1"/>
      <c r="F79" s="1"/>
      <c r="G79" s="169">
        <f>G80+G81+G88+G89</f>
        <v>0</v>
      </c>
      <c r="H79" s="1" t="s">
        <v>42</v>
      </c>
      <c r="I79" s="35"/>
    </row>
    <row r="80" spans="2:9">
      <c r="B80" s="13"/>
      <c r="C80" s="7" t="s">
        <v>41</v>
      </c>
      <c r="D80" s="8"/>
      <c r="E80" s="8"/>
      <c r="F80" s="8"/>
      <c r="G80" s="165">
        <f>G48*G8*G4</f>
        <v>0</v>
      </c>
      <c r="H80" s="8" t="s">
        <v>42</v>
      </c>
      <c r="I80" s="26"/>
    </row>
    <row r="81" spans="2:27">
      <c r="B81" s="13"/>
      <c r="C81" s="5" t="s">
        <v>30</v>
      </c>
      <c r="D81" s="1"/>
      <c r="E81" s="1"/>
      <c r="F81" s="1"/>
      <c r="G81" s="169">
        <f>G82+G83</f>
        <v>0</v>
      </c>
      <c r="H81" s="1" t="s">
        <v>42</v>
      </c>
      <c r="I81" s="35"/>
    </row>
    <row r="82" spans="2:27" ht="18.75" customHeight="1">
      <c r="B82" s="13"/>
      <c r="C82" s="5"/>
      <c r="D82" s="7" t="s">
        <v>31</v>
      </c>
      <c r="E82" s="8"/>
      <c r="F82" s="8"/>
      <c r="G82" s="165">
        <f>G50*G10*G4</f>
        <v>0</v>
      </c>
      <c r="H82" s="8" t="s">
        <v>42</v>
      </c>
      <c r="I82" s="26"/>
      <c r="V82" s="10"/>
      <c r="W82" s="10"/>
      <c r="X82" s="10"/>
      <c r="Y82" s="10"/>
      <c r="Z82" s="10"/>
      <c r="AA82" s="10"/>
    </row>
    <row r="83" spans="2:27">
      <c r="B83" s="13"/>
      <c r="C83" s="5"/>
      <c r="D83" s="5" t="s">
        <v>32</v>
      </c>
      <c r="E83" s="1"/>
      <c r="F83" s="1"/>
      <c r="G83" s="169">
        <f>G84+G85+G86+G87</f>
        <v>0</v>
      </c>
      <c r="H83" s="1" t="s">
        <v>42</v>
      </c>
      <c r="I83" s="35"/>
      <c r="M83" s="43"/>
      <c r="V83" s="10"/>
      <c r="W83" s="10"/>
      <c r="X83" s="10"/>
      <c r="Y83" s="10"/>
      <c r="Z83" s="10"/>
      <c r="AA83" s="10"/>
    </row>
    <row r="84" spans="2:27">
      <c r="B84" s="13"/>
      <c r="C84" s="5"/>
      <c r="D84" s="5"/>
      <c r="E84" s="3" t="s">
        <v>33</v>
      </c>
      <c r="F84" s="4"/>
      <c r="G84" s="173">
        <f>G51*G11*G4</f>
        <v>0</v>
      </c>
      <c r="H84" s="4" t="s">
        <v>42</v>
      </c>
      <c r="I84" s="24"/>
    </row>
    <row r="85" spans="2:27">
      <c r="B85" s="13"/>
      <c r="C85" s="5"/>
      <c r="D85" s="5"/>
      <c r="E85" s="5" t="s">
        <v>57</v>
      </c>
      <c r="F85" s="1"/>
      <c r="G85" s="169">
        <f>G52*G12*G4</f>
        <v>0</v>
      </c>
      <c r="H85" s="1" t="s">
        <v>42</v>
      </c>
      <c r="I85" s="24"/>
    </row>
    <row r="86" spans="2:27" collapsed="1">
      <c r="B86" s="13"/>
      <c r="C86" s="5"/>
      <c r="D86" s="5"/>
      <c r="E86" s="5" t="s">
        <v>34</v>
      </c>
      <c r="F86" s="1"/>
      <c r="G86" s="169">
        <f>G53*G13*G4</f>
        <v>0</v>
      </c>
      <c r="H86" s="1" t="s">
        <v>42</v>
      </c>
      <c r="I86" s="24"/>
    </row>
    <row r="87" spans="2:27" collapsed="1">
      <c r="B87" s="13"/>
      <c r="C87" s="5"/>
      <c r="D87" s="5"/>
      <c r="E87" s="5" t="s">
        <v>35</v>
      </c>
      <c r="F87" s="1"/>
      <c r="G87" s="169">
        <f>G32*G14*G4</f>
        <v>0</v>
      </c>
      <c r="H87" s="1" t="s">
        <v>42</v>
      </c>
      <c r="I87" s="24"/>
    </row>
    <row r="88" spans="2:27" collapsed="1">
      <c r="B88" s="13"/>
      <c r="C88" s="3" t="s">
        <v>36</v>
      </c>
      <c r="D88" s="8"/>
      <c r="E88" s="8"/>
      <c r="F88" s="8"/>
      <c r="G88" s="165">
        <f>G55*G5*G4</f>
        <v>0</v>
      </c>
      <c r="H88" s="8" t="s">
        <v>42</v>
      </c>
      <c r="I88" s="26"/>
    </row>
    <row r="89" spans="2:27" collapsed="1">
      <c r="B89" s="23"/>
      <c r="C89" s="3" t="s">
        <v>58</v>
      </c>
      <c r="D89" s="2"/>
      <c r="E89" s="2"/>
      <c r="F89" s="2"/>
      <c r="G89" s="161">
        <f>G68*G36*G17*G4</f>
        <v>0</v>
      </c>
      <c r="H89" s="2" t="s">
        <v>42</v>
      </c>
      <c r="I89" s="26"/>
    </row>
    <row r="90" spans="2:27" collapsed="1">
      <c r="B90" s="15" t="s">
        <v>59</v>
      </c>
      <c r="C90" s="4"/>
      <c r="D90" s="4"/>
      <c r="E90" s="4"/>
      <c r="F90" s="4"/>
      <c r="G90" s="173">
        <f>G91+G94+G97</f>
        <v>0</v>
      </c>
      <c r="H90" s="4" t="s">
        <v>42</v>
      </c>
      <c r="I90" s="26"/>
    </row>
    <row r="91" spans="2:27">
      <c r="B91" s="13"/>
      <c r="C91" s="3" t="s">
        <v>37</v>
      </c>
      <c r="D91" s="8"/>
      <c r="E91" s="8"/>
      <c r="F91" s="8"/>
      <c r="G91" s="165">
        <f>IF(G93="Heavy duty", G131*G92*G68*G5*G4, G130*G92*G68*G5*G4)</f>
        <v>0</v>
      </c>
      <c r="H91" s="8" t="s">
        <v>42</v>
      </c>
      <c r="I91" s="26"/>
    </row>
    <row r="92" spans="2:27">
      <c r="B92" s="13"/>
      <c r="C92" s="5"/>
      <c r="D92" s="3" t="s">
        <v>94</v>
      </c>
      <c r="E92" s="1"/>
      <c r="F92" s="24"/>
      <c r="G92" s="49"/>
      <c r="H92" s="23" t="s">
        <v>84</v>
      </c>
      <c r="I92" s="24"/>
    </row>
    <row r="93" spans="2:27">
      <c r="B93" s="13"/>
      <c r="C93" s="5"/>
      <c r="D93" s="6" t="s">
        <v>629</v>
      </c>
      <c r="E93" s="2"/>
      <c r="F93" s="35"/>
      <c r="G93" s="48" t="s">
        <v>630</v>
      </c>
      <c r="H93" s="61"/>
      <c r="I93" s="35"/>
    </row>
    <row r="94" spans="2:27" collapsed="1">
      <c r="B94" s="13"/>
      <c r="C94" s="3" t="s">
        <v>38</v>
      </c>
      <c r="D94" s="2"/>
      <c r="E94" s="2"/>
      <c r="F94" s="2"/>
      <c r="G94" s="161">
        <f>IF(G96="diesel",G133*G95*G68*G5*G4,G134*G95*G5*G4)</f>
        <v>0</v>
      </c>
      <c r="H94" s="2" t="s">
        <v>42</v>
      </c>
      <c r="I94" s="35"/>
    </row>
    <row r="95" spans="2:27">
      <c r="B95" s="13"/>
      <c r="C95" s="5"/>
      <c r="D95" s="3" t="s">
        <v>94</v>
      </c>
      <c r="E95" s="1"/>
      <c r="F95" s="24"/>
      <c r="G95" s="49"/>
      <c r="H95" s="23" t="s">
        <v>84</v>
      </c>
      <c r="I95" s="24"/>
    </row>
    <row r="96" spans="2:27">
      <c r="B96" s="13"/>
      <c r="C96" s="6"/>
      <c r="D96" s="6" t="s">
        <v>98</v>
      </c>
      <c r="E96" s="2"/>
      <c r="F96" s="35"/>
      <c r="G96" s="48" t="s">
        <v>99</v>
      </c>
      <c r="H96" s="61"/>
      <c r="I96" s="35"/>
    </row>
    <row r="97" spans="2:9" collapsed="1">
      <c r="B97" s="13"/>
      <c r="C97" s="3" t="s">
        <v>39</v>
      </c>
      <c r="D97" s="4"/>
      <c r="E97" s="4"/>
      <c r="F97" s="4"/>
      <c r="G97" s="173">
        <f>G136*G98*G70*G5*G4</f>
        <v>0</v>
      </c>
      <c r="H97" s="4" t="s">
        <v>42</v>
      </c>
      <c r="I97" s="55"/>
    </row>
    <row r="98" spans="2:9">
      <c r="B98" s="14"/>
      <c r="C98" s="6"/>
      <c r="D98" s="3" t="s">
        <v>94</v>
      </c>
      <c r="E98" s="8"/>
      <c r="F98" s="26"/>
      <c r="G98" s="46"/>
      <c r="H98" s="25" t="s">
        <v>636</v>
      </c>
      <c r="I98" s="26"/>
    </row>
    <row r="99" spans="2:9">
      <c r="B99" s="16" t="s">
        <v>298</v>
      </c>
      <c r="C99" s="8"/>
      <c r="D99" s="8"/>
      <c r="E99" s="8"/>
      <c r="F99" s="8"/>
      <c r="G99" s="165">
        <f>G122</f>
        <v>0</v>
      </c>
      <c r="H99" s="8" t="s">
        <v>42</v>
      </c>
      <c r="I99" s="26"/>
    </row>
    <row r="100" spans="2:9">
      <c r="B100" s="13" t="s">
        <v>40</v>
      </c>
      <c r="C100" s="1"/>
      <c r="D100" s="1"/>
      <c r="E100" s="1"/>
      <c r="F100" s="1"/>
      <c r="G100" s="169">
        <f>G101+G104+G107</f>
        <v>0</v>
      </c>
      <c r="H100" s="1" t="s">
        <v>42</v>
      </c>
      <c r="I100" s="26"/>
    </row>
    <row r="101" spans="2:9">
      <c r="B101" s="13"/>
      <c r="C101" s="3" t="s">
        <v>631</v>
      </c>
      <c r="D101" s="4"/>
      <c r="E101" s="8"/>
      <c r="F101" s="8"/>
      <c r="G101" s="165">
        <f>IF(G103="Heavy duty", G131*G92*G68*G118, G130*G92*G68*G118)</f>
        <v>0</v>
      </c>
      <c r="H101" s="8" t="s">
        <v>42</v>
      </c>
      <c r="I101" s="26"/>
    </row>
    <row r="102" spans="2:9">
      <c r="B102" s="13"/>
      <c r="C102" s="5"/>
      <c r="D102" s="3" t="s">
        <v>94</v>
      </c>
      <c r="E102" s="1"/>
      <c r="F102" s="24"/>
      <c r="G102" s="49"/>
      <c r="H102" s="23" t="s">
        <v>84</v>
      </c>
      <c r="I102" s="24"/>
    </row>
    <row r="103" spans="2:9">
      <c r="B103" s="13"/>
      <c r="C103" s="31"/>
      <c r="D103" s="6" t="s">
        <v>629</v>
      </c>
      <c r="E103" s="2"/>
      <c r="F103" s="35"/>
      <c r="G103" s="48" t="s">
        <v>630</v>
      </c>
      <c r="H103" s="61"/>
      <c r="I103" s="35"/>
    </row>
    <row r="104" spans="2:9">
      <c r="B104" s="13"/>
      <c r="C104" s="5" t="s">
        <v>38</v>
      </c>
      <c r="D104" s="1"/>
      <c r="E104" s="8"/>
      <c r="F104" s="8"/>
      <c r="G104" s="165">
        <f>IF(G106="diesel",G133*G95*G68*G118,G134*G95*G118)</f>
        <v>0</v>
      </c>
      <c r="H104" s="8" t="s">
        <v>42</v>
      </c>
      <c r="I104" s="26"/>
    </row>
    <row r="105" spans="2:9">
      <c r="B105" s="13"/>
      <c r="C105" s="5"/>
      <c r="D105" s="3" t="s">
        <v>94</v>
      </c>
      <c r="E105" s="1"/>
      <c r="F105" s="24"/>
      <c r="G105" s="49"/>
      <c r="H105" s="23" t="s">
        <v>84</v>
      </c>
      <c r="I105" s="24"/>
    </row>
    <row r="106" spans="2:9">
      <c r="B106" s="13"/>
      <c r="C106" s="31"/>
      <c r="D106" s="6" t="s">
        <v>98</v>
      </c>
      <c r="E106" s="2"/>
      <c r="F106" s="35"/>
      <c r="G106" s="48" t="s">
        <v>99</v>
      </c>
      <c r="H106" s="61"/>
      <c r="I106" s="35"/>
    </row>
    <row r="107" spans="2:9">
      <c r="B107" s="308"/>
      <c r="C107" s="3" t="s">
        <v>39</v>
      </c>
      <c r="D107" s="4"/>
      <c r="E107" s="4"/>
      <c r="F107" s="4"/>
      <c r="G107" s="47">
        <f>G136*G98*G70*G118</f>
        <v>0</v>
      </c>
      <c r="H107" s="4" t="s">
        <v>42</v>
      </c>
      <c r="I107" s="55"/>
    </row>
    <row r="108" spans="2:9">
      <c r="B108" s="14"/>
      <c r="C108" s="31"/>
      <c r="D108" s="3" t="s">
        <v>94</v>
      </c>
      <c r="E108" s="8"/>
      <c r="F108" s="26"/>
      <c r="G108" s="46"/>
      <c r="H108" s="25" t="s">
        <v>636</v>
      </c>
      <c r="I108" s="26"/>
    </row>
    <row r="109" spans="2:9">
      <c r="B109" s="17" t="s">
        <v>47</v>
      </c>
      <c r="C109" s="9"/>
      <c r="D109" s="9"/>
      <c r="E109" s="9"/>
      <c r="F109" s="9"/>
      <c r="G109" s="167"/>
      <c r="H109" s="9" t="s">
        <v>42</v>
      </c>
      <c r="I109" s="35"/>
    </row>
    <row r="110" spans="2:9">
      <c r="B110" s="16" t="s">
        <v>113</v>
      </c>
      <c r="C110" s="8"/>
      <c r="D110" s="8"/>
      <c r="E110" s="8"/>
      <c r="F110" s="8"/>
      <c r="G110" s="46"/>
      <c r="H110" s="8" t="s">
        <v>42</v>
      </c>
      <c r="I110" s="35"/>
    </row>
    <row r="111" spans="2:9" ht="15" thickBot="1">
      <c r="B111" s="18" t="s">
        <v>48</v>
      </c>
      <c r="C111" s="19"/>
      <c r="D111" s="19"/>
      <c r="E111" s="19"/>
      <c r="F111" s="19"/>
      <c r="G111" s="168"/>
      <c r="H111" s="19" t="s">
        <v>42</v>
      </c>
      <c r="I111" s="34"/>
    </row>
    <row r="112" spans="2:9" ht="15" thickBot="1">
      <c r="B112" s="129"/>
      <c r="C112" s="1"/>
      <c r="D112" s="1"/>
      <c r="E112" s="1"/>
      <c r="F112" s="1"/>
      <c r="G112" s="309"/>
      <c r="H112" s="1"/>
      <c r="I112" s="24"/>
    </row>
    <row r="113" spans="2:9" ht="15" thickBot="1">
      <c r="B113" s="20" t="s">
        <v>298</v>
      </c>
      <c r="C113" s="21"/>
      <c r="D113" s="21"/>
      <c r="E113" s="21"/>
      <c r="F113" s="21"/>
      <c r="G113" s="21"/>
      <c r="H113" s="21"/>
      <c r="I113" s="22"/>
    </row>
    <row r="114" spans="2:9">
      <c r="B114" s="23" t="s">
        <v>43</v>
      </c>
      <c r="C114" t="s">
        <v>25</v>
      </c>
      <c r="D114" t="s">
        <v>26</v>
      </c>
      <c r="E114" t="s">
        <v>27</v>
      </c>
      <c r="F114" t="s">
        <v>28</v>
      </c>
      <c r="G114" s="113" t="s">
        <v>3</v>
      </c>
      <c r="H114" t="s">
        <v>2</v>
      </c>
      <c r="I114" s="24" t="s">
        <v>67</v>
      </c>
    </row>
    <row r="115" spans="2:9">
      <c r="B115" s="25" t="s">
        <v>44</v>
      </c>
      <c r="C115" s="8"/>
      <c r="D115" s="8"/>
      <c r="E115" s="8"/>
      <c r="F115" s="8"/>
      <c r="G115" s="303"/>
      <c r="H115" s="8" t="s">
        <v>248</v>
      </c>
      <c r="I115" s="35"/>
    </row>
    <row r="116" spans="2:9">
      <c r="B116" s="64" t="s">
        <v>45</v>
      </c>
      <c r="C116" s="4" t="s">
        <v>632</v>
      </c>
      <c r="D116" s="4"/>
      <c r="E116" s="4"/>
      <c r="F116" s="4"/>
      <c r="G116" s="107"/>
      <c r="H116" s="4" t="s">
        <v>634</v>
      </c>
      <c r="I116" s="55"/>
    </row>
    <row r="117" spans="2:9">
      <c r="B117" s="23"/>
      <c r="C117" s="1" t="s">
        <v>639</v>
      </c>
      <c r="D117" s="1"/>
      <c r="E117" s="1"/>
      <c r="F117" s="24"/>
      <c r="G117" s="171">
        <f>IF(G119="bioethanol",'Basic data (national level)'!G103/1000,'Basic data (national level)'!G104/1000)</f>
        <v>7.8899999999999999E-4</v>
      </c>
      <c r="H117" s="23" t="s">
        <v>640</v>
      </c>
      <c r="I117" s="24"/>
    </row>
    <row r="118" spans="2:9">
      <c r="B118" s="23"/>
      <c r="C118" s="1" t="s">
        <v>637</v>
      </c>
      <c r="D118" s="1"/>
      <c r="E118" s="1"/>
      <c r="F118" s="24"/>
      <c r="G118" s="171">
        <f>G116*G117</f>
        <v>0</v>
      </c>
      <c r="H118" s="23" t="s">
        <v>638</v>
      </c>
      <c r="I118" s="24"/>
    </row>
    <row r="119" spans="2:9">
      <c r="B119" s="23"/>
      <c r="C119" s="1" t="s">
        <v>635</v>
      </c>
      <c r="D119" s="1"/>
      <c r="E119" s="1"/>
      <c r="F119" s="24"/>
      <c r="G119" s="49" t="s">
        <v>173</v>
      </c>
      <c r="H119" s="23"/>
      <c r="I119" s="24"/>
    </row>
    <row r="120" spans="2:9">
      <c r="B120" s="61"/>
      <c r="C120" s="2" t="s">
        <v>633</v>
      </c>
      <c r="D120" s="2"/>
      <c r="E120" s="2"/>
      <c r="F120" s="35"/>
      <c r="G120" s="170">
        <f>IF(G119="Bioethanol", G116*G59,G116*G60)</f>
        <v>0</v>
      </c>
      <c r="H120" s="61" t="s">
        <v>248</v>
      </c>
      <c r="I120" s="35"/>
    </row>
    <row r="121" spans="2:9">
      <c r="B121" s="25" t="s">
        <v>46</v>
      </c>
      <c r="C121" s="8"/>
      <c r="D121" s="8"/>
      <c r="E121" s="8"/>
      <c r="F121" s="8"/>
      <c r="G121" s="303"/>
      <c r="H121" s="8" t="s">
        <v>248</v>
      </c>
      <c r="I121" s="26"/>
    </row>
    <row r="122" spans="2:9" ht="15" thickBot="1">
      <c r="B122" s="37" t="s">
        <v>49</v>
      </c>
      <c r="C122" s="27"/>
      <c r="D122" s="27"/>
      <c r="E122" s="27"/>
      <c r="F122" s="27"/>
      <c r="G122" s="166">
        <f>G120+G115+G121</f>
        <v>0</v>
      </c>
      <c r="H122" s="38" t="s">
        <v>248</v>
      </c>
      <c r="I122" s="36"/>
    </row>
    <row r="123" spans="2:9" ht="15" thickBot="1">
      <c r="B123" s="41"/>
      <c r="H123" s="41"/>
    </row>
    <row r="124" spans="2:9" ht="15" thickBot="1">
      <c r="B124" s="20" t="s">
        <v>221</v>
      </c>
      <c r="C124" s="21"/>
      <c r="D124" s="21"/>
      <c r="E124" s="21"/>
      <c r="F124" s="21"/>
      <c r="G124" s="21"/>
      <c r="H124" s="21"/>
      <c r="I124" s="22"/>
    </row>
    <row r="125" spans="2:9">
      <c r="B125" s="23" t="s">
        <v>43</v>
      </c>
      <c r="C125" t="s">
        <v>25</v>
      </c>
      <c r="D125" t="s">
        <v>26</v>
      </c>
      <c r="E125" t="s">
        <v>27</v>
      </c>
      <c r="F125" t="s">
        <v>28</v>
      </c>
      <c r="G125" s="113" t="s">
        <v>3</v>
      </c>
      <c r="H125" t="s">
        <v>2</v>
      </c>
      <c r="I125" s="24" t="s">
        <v>67</v>
      </c>
    </row>
    <row r="126" spans="2:9">
      <c r="B126" s="23" t="s">
        <v>85</v>
      </c>
      <c r="C126" s="2"/>
      <c r="D126" s="2"/>
      <c r="E126" s="2"/>
      <c r="F126" s="2"/>
      <c r="G126" s="304" t="s">
        <v>76</v>
      </c>
      <c r="H126" s="57" t="s">
        <v>76</v>
      </c>
      <c r="I126" s="35"/>
    </row>
    <row r="127" spans="2:9">
      <c r="B127" s="23"/>
      <c r="C127" s="3" t="s">
        <v>87</v>
      </c>
      <c r="D127" s="8"/>
      <c r="E127" s="8"/>
      <c r="F127" s="8"/>
      <c r="G127" s="305" t="s">
        <v>76</v>
      </c>
      <c r="H127" s="60" t="s">
        <v>76</v>
      </c>
      <c r="I127" s="26"/>
    </row>
    <row r="128" spans="2:9">
      <c r="B128" s="23"/>
      <c r="C128" s="5"/>
      <c r="D128" s="3" t="s">
        <v>81</v>
      </c>
      <c r="G128" s="306"/>
      <c r="H128" s="307" t="s">
        <v>93</v>
      </c>
      <c r="I128" s="24"/>
    </row>
    <row r="129" spans="2:9">
      <c r="B129" s="23"/>
      <c r="C129" s="6"/>
      <c r="D129" s="6" t="s">
        <v>79</v>
      </c>
      <c r="E129" s="2"/>
      <c r="F129" s="2"/>
      <c r="G129" s="109"/>
      <c r="H129" s="2" t="s">
        <v>93</v>
      </c>
      <c r="I129" s="35"/>
    </row>
    <row r="130" spans="2:9">
      <c r="B130" s="23"/>
      <c r="C130" s="7" t="s">
        <v>100</v>
      </c>
      <c r="D130" s="8" t="s">
        <v>79</v>
      </c>
      <c r="E130" s="8"/>
      <c r="F130" s="8"/>
      <c r="G130" s="303"/>
      <c r="H130" s="8" t="s">
        <v>93</v>
      </c>
      <c r="I130" s="26"/>
    </row>
    <row r="131" spans="2:9">
      <c r="B131" s="61"/>
      <c r="C131" s="5" t="s">
        <v>88</v>
      </c>
      <c r="D131" s="2" t="s">
        <v>79</v>
      </c>
      <c r="E131" s="2"/>
      <c r="F131" s="2"/>
      <c r="G131" s="109"/>
      <c r="H131" s="2" t="s">
        <v>93</v>
      </c>
      <c r="I131" s="35"/>
    </row>
    <row r="132" spans="2:9">
      <c r="B132" s="64" t="s">
        <v>86</v>
      </c>
      <c r="C132" s="8"/>
      <c r="D132" s="8"/>
      <c r="E132" s="8"/>
      <c r="F132" s="8"/>
      <c r="G132" s="305" t="s">
        <v>76</v>
      </c>
      <c r="H132" s="60" t="s">
        <v>76</v>
      </c>
      <c r="I132" s="26"/>
    </row>
    <row r="133" spans="2:9">
      <c r="B133" s="23"/>
      <c r="C133" s="3" t="s">
        <v>79</v>
      </c>
      <c r="D133" s="4"/>
      <c r="E133" s="4"/>
      <c r="F133" s="55"/>
      <c r="G133" s="107"/>
      <c r="H133" s="64" t="s">
        <v>93</v>
      </c>
      <c r="I133" s="55"/>
    </row>
    <row r="134" spans="2:9">
      <c r="B134" s="61"/>
      <c r="C134" s="6" t="s">
        <v>92</v>
      </c>
      <c r="D134" s="2"/>
      <c r="E134" s="2"/>
      <c r="F134" s="35"/>
      <c r="G134" s="104"/>
      <c r="H134" s="61" t="s">
        <v>628</v>
      </c>
      <c r="I134" s="35"/>
    </row>
    <row r="135" spans="2:9">
      <c r="B135" s="23" t="s">
        <v>89</v>
      </c>
      <c r="C135" s="8"/>
      <c r="D135" s="8"/>
      <c r="E135" s="8"/>
      <c r="F135" s="8"/>
      <c r="G135" s="305" t="s">
        <v>76</v>
      </c>
      <c r="H135" s="60" t="s">
        <v>76</v>
      </c>
      <c r="I135" s="26"/>
    </row>
    <row r="136" spans="2:9" ht="15" thickBot="1">
      <c r="B136" s="39"/>
      <c r="C136" s="63" t="s">
        <v>91</v>
      </c>
      <c r="D136" s="40"/>
      <c r="E136" s="40"/>
      <c r="F136" s="40"/>
      <c r="G136" s="119"/>
      <c r="H136" s="40" t="s">
        <v>90</v>
      </c>
      <c r="I136" s="34"/>
    </row>
  </sheetData>
  <phoneticPr fontId="2"/>
  <dataValidations count="3">
    <dataValidation type="list" allowBlank="1" showInputMessage="1" showErrorMessage="1" sqref="G96 G106" xr:uid="{00000000-0002-0000-0200-000000000000}">
      <formula1>"Diesel"</formula1>
    </dataValidation>
    <dataValidation type="list" allowBlank="1" showInputMessage="1" showErrorMessage="1" sqref="G93 G103" xr:uid="{00000000-0002-0000-0200-000001000000}">
      <formula1>"Heavy duty, Light duty"</formula1>
    </dataValidation>
    <dataValidation type="list" allowBlank="1" showInputMessage="1" showErrorMessage="1" sqref="G119" xr:uid="{00000000-0002-0000-0200-000002000000}">
      <formula1>"Bioethanol, Biodiesel, "</formula1>
    </dataValidation>
  </dataValidations>
  <pageMargins left="0.7" right="0.7" top="0.75" bottom="0.75" header="0.3" footer="0.3"/>
  <tableParts count="5">
    <tablePart r:id="rId1"/>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34"/>
  <sheetViews>
    <sheetView workbookViewId="0">
      <selection activeCell="J14" sqref="J14"/>
    </sheetView>
  </sheetViews>
  <sheetFormatPr defaultRowHeight="14.4"/>
  <cols>
    <col min="2" max="2" width="55.77734375" bestFit="1" customWidth="1"/>
    <col min="3" max="3" width="17.88671875" customWidth="1"/>
    <col min="4" max="4" width="14.88671875" customWidth="1"/>
    <col min="5" max="5" width="25.6640625" customWidth="1"/>
    <col min="6" max="6" width="14.88671875" customWidth="1"/>
    <col min="10" max="10" width="21.44140625" customWidth="1"/>
  </cols>
  <sheetData>
    <row r="1" spans="2:10" ht="21.6" thickBot="1">
      <c r="B1" s="334" t="s">
        <v>552</v>
      </c>
    </row>
    <row r="2" spans="2:10" ht="15" thickBot="1">
      <c r="B2" s="218" t="s">
        <v>448</v>
      </c>
      <c r="C2" s="226" t="s">
        <v>451</v>
      </c>
      <c r="E2" s="356" t="s">
        <v>456</v>
      </c>
      <c r="F2" s="357"/>
    </row>
    <row r="3" spans="2:10" ht="15" thickTop="1">
      <c r="B3" s="352" t="s">
        <v>566</v>
      </c>
      <c r="C3" s="354" t="s">
        <v>567</v>
      </c>
      <c r="E3" s="224" t="s">
        <v>452</v>
      </c>
      <c r="F3" s="268" t="s">
        <v>568</v>
      </c>
    </row>
    <row r="4" spans="2:10" ht="52.2" customHeight="1" thickBot="1">
      <c r="B4" s="353"/>
      <c r="C4" s="355"/>
      <c r="E4" s="282" t="s">
        <v>453</v>
      </c>
      <c r="F4" s="283" t="s">
        <v>569</v>
      </c>
    </row>
    <row r="5" spans="2:10" ht="58.2" thickBot="1">
      <c r="B5" s="235"/>
      <c r="C5" s="258"/>
      <c r="E5" s="284" t="s">
        <v>570</v>
      </c>
      <c r="F5" s="269"/>
    </row>
    <row r="6" spans="2:10">
      <c r="B6" s="362" t="s">
        <v>483</v>
      </c>
      <c r="C6" s="363"/>
      <c r="E6" s="267"/>
      <c r="F6" s="258"/>
    </row>
    <row r="7" spans="2:10" ht="15" customHeight="1">
      <c r="B7" s="358" t="s">
        <v>677</v>
      </c>
      <c r="C7" s="359"/>
      <c r="E7" s="267"/>
      <c r="F7" s="258"/>
    </row>
    <row r="8" spans="2:10" ht="36" customHeight="1" thickBot="1">
      <c r="B8" s="360"/>
      <c r="C8" s="361"/>
      <c r="E8" s="267"/>
      <c r="F8" s="258"/>
    </row>
    <row r="9" spans="2:10" ht="15" thickBot="1">
      <c r="B9" s="66"/>
    </row>
    <row r="10" spans="2:10">
      <c r="B10" s="75" t="s">
        <v>43</v>
      </c>
      <c r="C10" s="75" t="s">
        <v>25</v>
      </c>
      <c r="D10" s="75" t="s">
        <v>26</v>
      </c>
      <c r="E10" s="75" t="s">
        <v>27</v>
      </c>
      <c r="F10" s="75" t="s">
        <v>28</v>
      </c>
      <c r="G10" s="249" t="s">
        <v>3</v>
      </c>
      <c r="H10" s="75" t="s">
        <v>2</v>
      </c>
      <c r="I10" s="75" t="s">
        <v>770</v>
      </c>
      <c r="J10" s="75" t="s">
        <v>67</v>
      </c>
    </row>
    <row r="11" spans="2:10">
      <c r="B11" s="82" t="s">
        <v>553</v>
      </c>
      <c r="C11" s="82"/>
      <c r="D11" s="82"/>
      <c r="E11" s="82"/>
      <c r="F11" s="82"/>
      <c r="G11" s="271">
        <f>G12*'Basic data (national level)'!G97+G13*'Basic data (national level)'!G98+G14*'Basic data (national level)'!G99</f>
        <v>0</v>
      </c>
      <c r="H11" s="82" t="s">
        <v>554</v>
      </c>
      <c r="I11" s="82"/>
      <c r="J11" s="82"/>
    </row>
    <row r="12" spans="2:10">
      <c r="B12" s="82"/>
      <c r="C12" s="272" t="s">
        <v>555</v>
      </c>
      <c r="D12" s="273"/>
      <c r="E12" s="273"/>
      <c r="F12" s="273"/>
      <c r="G12" s="274"/>
      <c r="H12" s="273" t="s">
        <v>556</v>
      </c>
      <c r="I12" s="273"/>
      <c r="J12" s="273"/>
    </row>
    <row r="13" spans="2:10">
      <c r="B13" s="82"/>
      <c r="C13" s="275" t="s">
        <v>557</v>
      </c>
      <c r="D13" s="82"/>
      <c r="E13" s="82"/>
      <c r="F13" s="82"/>
      <c r="G13" s="276"/>
      <c r="H13" s="82" t="s">
        <v>556</v>
      </c>
      <c r="I13" s="82"/>
      <c r="J13" s="82"/>
    </row>
    <row r="14" spans="2:10">
      <c r="B14" s="150"/>
      <c r="C14" s="277" t="s">
        <v>558</v>
      </c>
      <c r="D14" s="150"/>
      <c r="E14" s="150"/>
      <c r="F14" s="150"/>
      <c r="G14" s="151"/>
      <c r="H14" s="150" t="s">
        <v>556</v>
      </c>
      <c r="I14" s="150"/>
      <c r="J14" s="150"/>
    </row>
    <row r="15" spans="2:10">
      <c r="B15" s="82" t="s">
        <v>559</v>
      </c>
      <c r="C15" s="82"/>
      <c r="D15" s="82"/>
      <c r="E15" s="82"/>
      <c r="F15" s="82"/>
      <c r="G15" s="271">
        <f>G16*'Basic data (national level)'!G97+G17*'Basic data (national level)'!G98+G18*'Basic data (national level)'!G99</f>
        <v>0</v>
      </c>
      <c r="H15" s="82" t="s">
        <v>554</v>
      </c>
      <c r="I15" s="82"/>
      <c r="J15" s="82"/>
    </row>
    <row r="16" spans="2:10">
      <c r="B16" s="82"/>
      <c r="C16" s="272" t="s">
        <v>555</v>
      </c>
      <c r="D16" s="273"/>
      <c r="E16" s="273"/>
      <c r="F16" s="273"/>
      <c r="G16" s="274"/>
      <c r="H16" s="273" t="s">
        <v>556</v>
      </c>
      <c r="I16" s="273"/>
      <c r="J16" s="273"/>
    </row>
    <row r="17" spans="2:10">
      <c r="B17" s="82"/>
      <c r="C17" s="275" t="s">
        <v>557</v>
      </c>
      <c r="D17" s="82"/>
      <c r="E17" s="82"/>
      <c r="F17" s="82"/>
      <c r="G17" s="276"/>
      <c r="H17" s="82" t="s">
        <v>556</v>
      </c>
      <c r="I17" s="82"/>
      <c r="J17" s="82"/>
    </row>
    <row r="18" spans="2:10">
      <c r="B18" s="150"/>
      <c r="C18" s="277" t="s">
        <v>558</v>
      </c>
      <c r="D18" s="150"/>
      <c r="E18" s="150"/>
      <c r="F18" s="150"/>
      <c r="G18" s="151"/>
      <c r="H18" s="150" t="s">
        <v>556</v>
      </c>
      <c r="I18" s="150"/>
      <c r="J18" s="150"/>
    </row>
    <row r="19" spans="2:10">
      <c r="B19" s="82" t="s">
        <v>560</v>
      </c>
      <c r="C19" s="82"/>
      <c r="D19" s="82"/>
      <c r="E19" s="82"/>
      <c r="F19" s="82"/>
      <c r="G19" s="271">
        <f>G20*'Basic data (national level)'!G97+G21*'Basic data (national level)'!G98+G22*'Basic data (national level)'!G99</f>
        <v>0</v>
      </c>
      <c r="H19" s="82" t="s">
        <v>554</v>
      </c>
      <c r="I19" s="82"/>
      <c r="J19" s="82"/>
    </row>
    <row r="20" spans="2:10">
      <c r="B20" s="82"/>
      <c r="C20" s="272" t="s">
        <v>555</v>
      </c>
      <c r="D20" s="273"/>
      <c r="E20" s="273"/>
      <c r="F20" s="273"/>
      <c r="G20" s="274"/>
      <c r="H20" s="273" t="s">
        <v>556</v>
      </c>
      <c r="I20" s="273"/>
      <c r="J20" s="273"/>
    </row>
    <row r="21" spans="2:10">
      <c r="B21" s="82"/>
      <c r="C21" s="275" t="s">
        <v>557</v>
      </c>
      <c r="D21" s="82"/>
      <c r="E21" s="82"/>
      <c r="F21" s="82"/>
      <c r="G21" s="276"/>
      <c r="H21" s="82" t="s">
        <v>556</v>
      </c>
      <c r="I21" s="82"/>
      <c r="J21" s="82"/>
    </row>
    <row r="22" spans="2:10">
      <c r="B22" s="150"/>
      <c r="C22" s="277" t="s">
        <v>558</v>
      </c>
      <c r="D22" s="150"/>
      <c r="E22" s="150"/>
      <c r="F22" s="150"/>
      <c r="G22" s="151"/>
      <c r="H22" s="150" t="s">
        <v>556</v>
      </c>
      <c r="I22" s="150"/>
      <c r="J22" s="150"/>
    </row>
    <row r="23" spans="2:10">
      <c r="B23" s="82" t="s">
        <v>561</v>
      </c>
      <c r="C23" s="82"/>
      <c r="D23" s="82"/>
      <c r="E23" s="82"/>
      <c r="F23" s="82"/>
      <c r="G23" s="271">
        <f>G24*'Basic data (national level)'!G97+G25*'Basic data (national level)'!G98+G26*'Basic data (national level)'!G99</f>
        <v>0</v>
      </c>
      <c r="H23" s="82" t="s">
        <v>554</v>
      </c>
      <c r="I23" s="82"/>
      <c r="J23" s="82"/>
    </row>
    <row r="24" spans="2:10">
      <c r="B24" s="82"/>
      <c r="C24" s="272" t="s">
        <v>555</v>
      </c>
      <c r="D24" s="273"/>
      <c r="E24" s="273"/>
      <c r="F24" s="273"/>
      <c r="G24" s="274"/>
      <c r="H24" s="273" t="s">
        <v>556</v>
      </c>
      <c r="I24" s="273"/>
      <c r="J24" s="273"/>
    </row>
    <row r="25" spans="2:10">
      <c r="C25" s="275" t="s">
        <v>557</v>
      </c>
      <c r="G25" s="147"/>
      <c r="H25" s="82" t="s">
        <v>556</v>
      </c>
      <c r="I25" s="82"/>
    </row>
    <row r="26" spans="2:10">
      <c r="B26" s="2"/>
      <c r="C26" s="277" t="s">
        <v>558</v>
      </c>
      <c r="D26" s="2"/>
      <c r="E26" s="2"/>
      <c r="F26" s="2"/>
      <c r="G26" s="109"/>
      <c r="H26" s="150" t="s">
        <v>556</v>
      </c>
      <c r="I26" s="150"/>
      <c r="J26" s="2"/>
    </row>
    <row r="27" spans="2:10">
      <c r="B27" s="82" t="s">
        <v>562</v>
      </c>
      <c r="C27" s="82"/>
      <c r="D27" s="82"/>
      <c r="E27" s="82"/>
      <c r="F27" s="82"/>
      <c r="G27" s="271" t="e">
        <f>G32*'Basic data (national level)'!G97+G33*'Basic data (bioenergy pathway)'!G$109+G34*'Basic data (national level)'!G99</f>
        <v>#REF!</v>
      </c>
      <c r="H27" s="82" t="s">
        <v>554</v>
      </c>
      <c r="I27" s="82"/>
      <c r="J27" s="82"/>
    </row>
    <row r="28" spans="2:10">
      <c r="B28" s="278"/>
      <c r="C28" s="272" t="s">
        <v>555</v>
      </c>
      <c r="D28" s="273"/>
      <c r="E28" s="273"/>
      <c r="F28" s="273"/>
      <c r="G28" s="279">
        <f>G12+G16+G20+G24</f>
        <v>0</v>
      </c>
      <c r="H28" s="273" t="s">
        <v>556</v>
      </c>
      <c r="I28" s="273"/>
      <c r="J28" s="273"/>
    </row>
    <row r="29" spans="2:10">
      <c r="B29" s="278"/>
      <c r="C29" s="275" t="s">
        <v>557</v>
      </c>
      <c r="G29" s="271">
        <f t="shared" ref="G29:G30" si="0">G13+G17+G21+G25</f>
        <v>0</v>
      </c>
      <c r="H29" s="82" t="s">
        <v>556</v>
      </c>
      <c r="I29" s="82"/>
    </row>
    <row r="30" spans="2:10">
      <c r="B30" s="280"/>
      <c r="C30" s="277" t="s">
        <v>558</v>
      </c>
      <c r="D30" s="2"/>
      <c r="E30" s="2"/>
      <c r="F30" s="2"/>
      <c r="G30" s="281">
        <f t="shared" si="0"/>
        <v>0</v>
      </c>
      <c r="H30" s="150" t="s">
        <v>556</v>
      </c>
      <c r="I30" s="150"/>
      <c r="J30" s="2"/>
    </row>
    <row r="31" spans="2:10">
      <c r="B31" s="278" t="s">
        <v>563</v>
      </c>
      <c r="C31" s="82"/>
      <c r="G31" s="271" t="e">
        <f>G27/'Basic data (bioenergy pathway)'!#REF!</f>
        <v>#REF!</v>
      </c>
      <c r="H31" s="82" t="s">
        <v>564</v>
      </c>
      <c r="I31" s="82"/>
    </row>
    <row r="32" spans="2:10">
      <c r="B32" s="82"/>
      <c r="C32" s="272" t="s">
        <v>555</v>
      </c>
      <c r="D32" s="273"/>
      <c r="E32" s="273"/>
      <c r="F32" s="273"/>
      <c r="G32" s="279" t="e">
        <f>G28/'Basic data (bioenergy pathway)'!#REF!</f>
        <v>#REF!</v>
      </c>
      <c r="H32" s="273" t="s">
        <v>565</v>
      </c>
      <c r="I32" s="273"/>
      <c r="J32" s="273"/>
    </row>
    <row r="33" spans="2:10">
      <c r="C33" s="275" t="s">
        <v>557</v>
      </c>
      <c r="G33" s="271" t="e">
        <f>G29/'Basic data (bioenergy pathway)'!#REF!</f>
        <v>#REF!</v>
      </c>
      <c r="H33" s="82" t="s">
        <v>565</v>
      </c>
      <c r="I33" s="82"/>
    </row>
    <row r="34" spans="2:10">
      <c r="B34" s="2"/>
      <c r="C34" s="277" t="s">
        <v>558</v>
      </c>
      <c r="D34" s="2"/>
      <c r="E34" s="2"/>
      <c r="F34" s="2"/>
      <c r="G34" s="271" t="e">
        <f>G30/'Basic data (bioenergy pathway)'!#REF!</f>
        <v>#REF!</v>
      </c>
      <c r="H34" s="150" t="s">
        <v>565</v>
      </c>
      <c r="I34" s="150"/>
      <c r="J34" s="2"/>
    </row>
  </sheetData>
  <mergeCells count="5">
    <mergeCell ref="B3:B4"/>
    <mergeCell ref="C3:C4"/>
    <mergeCell ref="E2:F2"/>
    <mergeCell ref="B7:C8"/>
    <mergeCell ref="B6:C6"/>
  </mergeCells>
  <phoneticPr fontId="2"/>
  <hyperlinks>
    <hyperlink ref="E3" r:id="rId1" xr:uid="{00000000-0004-0000-0300-000000000000}"/>
    <hyperlink ref="E4" r:id="rId2" xr:uid="{00000000-0004-0000-0300-000001000000}"/>
    <hyperlink ref="E5" r:id="rId3" xr:uid="{00000000-0004-0000-0300-000002000000}"/>
  </hyperlinks>
  <pageMargins left="0.7" right="0.7" top="0.75" bottom="0.75" header="0.3" footer="0.3"/>
  <pageSetup paperSize="9" orientation="portrait" r:id="rId4"/>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3"/>
  <sheetViews>
    <sheetView topLeftCell="C7" workbookViewId="0">
      <selection activeCell="I13" sqref="I13"/>
    </sheetView>
  </sheetViews>
  <sheetFormatPr defaultRowHeight="14.4"/>
  <cols>
    <col min="2" max="2" width="55.77734375" bestFit="1" customWidth="1"/>
    <col min="3" max="3" width="17.44140625" bestFit="1" customWidth="1"/>
    <col min="4" max="4" width="19.33203125" bestFit="1" customWidth="1"/>
    <col min="5" max="5" width="22.6640625" bestFit="1" customWidth="1"/>
    <col min="6" max="6" width="14.88671875" customWidth="1"/>
    <col min="10" max="10" width="21.44140625" customWidth="1"/>
  </cols>
  <sheetData>
    <row r="1" spans="2:10" ht="21.6" thickBot="1">
      <c r="B1" s="334" t="s">
        <v>444</v>
      </c>
    </row>
    <row r="2" spans="2:10" ht="15" thickBot="1">
      <c r="B2" s="218" t="s">
        <v>448</v>
      </c>
      <c r="C2" s="226" t="s">
        <v>451</v>
      </c>
      <c r="E2" s="218" t="s">
        <v>456</v>
      </c>
      <c r="F2" s="226"/>
    </row>
    <row r="3" spans="2:10" ht="43.2" customHeight="1" thickTop="1">
      <c r="B3" s="352" t="s">
        <v>449</v>
      </c>
      <c r="C3" s="364" t="s">
        <v>450</v>
      </c>
      <c r="E3" s="224" t="s">
        <v>452</v>
      </c>
      <c r="F3" s="219" t="s">
        <v>454</v>
      </c>
    </row>
    <row r="4" spans="2:10" ht="15" thickBot="1">
      <c r="B4" s="353"/>
      <c r="C4" s="365"/>
      <c r="E4" s="225" t="s">
        <v>453</v>
      </c>
      <c r="F4" s="217" t="s">
        <v>455</v>
      </c>
    </row>
    <row r="5" spans="2:10" ht="15" thickBot="1">
      <c r="B5" s="235"/>
      <c r="C5" s="258"/>
      <c r="E5" s="267"/>
      <c r="F5" s="258"/>
    </row>
    <row r="6" spans="2:10" ht="15" thickBot="1">
      <c r="B6" s="356" t="s">
        <v>483</v>
      </c>
      <c r="C6" s="357"/>
      <c r="E6" s="267"/>
      <c r="F6" s="258"/>
    </row>
    <row r="7" spans="2:10" ht="15" thickTop="1">
      <c r="B7" s="358" t="s">
        <v>678</v>
      </c>
      <c r="C7" s="359"/>
      <c r="E7" s="267"/>
      <c r="F7" s="258"/>
    </row>
    <row r="8" spans="2:10" ht="63.6" customHeight="1" thickBot="1">
      <c r="B8" s="360"/>
      <c r="C8" s="361"/>
      <c r="E8" s="267"/>
      <c r="F8" s="258"/>
    </row>
    <row r="9" spans="2:10" ht="15" thickBot="1">
      <c r="B9" s="66"/>
    </row>
    <row r="10" spans="2:10">
      <c r="B10" s="75" t="s">
        <v>43</v>
      </c>
      <c r="C10" s="75" t="s">
        <v>25</v>
      </c>
      <c r="D10" s="75" t="s">
        <v>26</v>
      </c>
      <c r="E10" s="75" t="s">
        <v>27</v>
      </c>
      <c r="F10" s="75" t="s">
        <v>28</v>
      </c>
      <c r="G10" s="91" t="s">
        <v>3</v>
      </c>
      <c r="H10" s="75" t="s">
        <v>2</v>
      </c>
      <c r="I10" s="75" t="s">
        <v>770</v>
      </c>
      <c r="J10" s="75" t="s">
        <v>67</v>
      </c>
    </row>
    <row r="11" spans="2:10">
      <c r="B11" s="1" t="s">
        <v>445</v>
      </c>
      <c r="C11" s="1"/>
      <c r="D11" s="1"/>
      <c r="E11" s="1"/>
      <c r="F11" s="1"/>
      <c r="G11" s="162">
        <f>'Basic data (bioenergy pathway)'!G4</f>
        <v>0</v>
      </c>
      <c r="H11" s="1" t="s">
        <v>376</v>
      </c>
      <c r="I11" s="1"/>
      <c r="J11" s="1" t="s">
        <v>65</v>
      </c>
    </row>
    <row r="12" spans="2:10">
      <c r="B12" s="1" t="s">
        <v>447</v>
      </c>
      <c r="C12" s="1"/>
      <c r="D12" s="1"/>
      <c r="E12" s="1"/>
      <c r="F12" s="1"/>
      <c r="G12" s="104"/>
      <c r="H12" s="1" t="s">
        <v>376</v>
      </c>
      <c r="I12" s="1"/>
      <c r="J12" s="1"/>
    </row>
    <row r="13" spans="2:10" ht="15" thickBot="1">
      <c r="B13" s="214" t="s">
        <v>446</v>
      </c>
      <c r="C13" s="1"/>
      <c r="D13" s="1"/>
      <c r="E13" s="1"/>
      <c r="F13" s="1"/>
      <c r="G13" s="255" t="e">
        <f>G12/G11</f>
        <v>#DIV/0!</v>
      </c>
      <c r="H13" s="1" t="s">
        <v>144</v>
      </c>
      <c r="I13" s="1"/>
      <c r="J13" s="1"/>
    </row>
  </sheetData>
  <mergeCells count="4">
    <mergeCell ref="C3:C4"/>
    <mergeCell ref="B3:B4"/>
    <mergeCell ref="B6:C6"/>
    <mergeCell ref="B7:C8"/>
  </mergeCells>
  <phoneticPr fontId="2"/>
  <hyperlinks>
    <hyperlink ref="E3" r:id="rId1" xr:uid="{00000000-0004-0000-0400-000000000000}"/>
    <hyperlink ref="E4" r:id="rId2" xr:uid="{00000000-0004-0000-0400-000001000000}"/>
  </hyperlinks>
  <pageMargins left="0.7" right="0.7" top="0.75" bottom="0.75" header="0.3" footer="0.3"/>
  <pageSetup paperSize="9" orientation="portrait"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16"/>
  <sheetViews>
    <sheetView topLeftCell="C7" workbookViewId="0">
      <selection activeCell="G17" sqref="G17"/>
    </sheetView>
  </sheetViews>
  <sheetFormatPr defaultRowHeight="14.4"/>
  <cols>
    <col min="2" max="2" width="86" bestFit="1" customWidth="1"/>
    <col min="3" max="3" width="17.44140625" bestFit="1" customWidth="1"/>
    <col min="4" max="5" width="14.88671875" customWidth="1"/>
    <col min="6" max="6" width="19.33203125" bestFit="1" customWidth="1"/>
  </cols>
  <sheetData>
    <row r="1" spans="2:10" ht="21.6" thickBot="1">
      <c r="B1" s="334" t="s">
        <v>436</v>
      </c>
    </row>
    <row r="2" spans="2:10" ht="15" thickBot="1">
      <c r="B2" s="218" t="s">
        <v>448</v>
      </c>
      <c r="C2" s="226" t="s">
        <v>451</v>
      </c>
      <c r="E2" s="218" t="s">
        <v>456</v>
      </c>
      <c r="F2" s="226"/>
    </row>
    <row r="3" spans="2:10" ht="87" customHeight="1" thickTop="1">
      <c r="B3" s="222" t="s">
        <v>460</v>
      </c>
      <c r="C3" s="227" t="s">
        <v>459</v>
      </c>
      <c r="E3" s="224" t="s">
        <v>452</v>
      </c>
      <c r="F3" s="219" t="s">
        <v>457</v>
      </c>
    </row>
    <row r="4" spans="2:10" ht="15" thickBot="1">
      <c r="B4" s="223" t="s">
        <v>461</v>
      </c>
      <c r="C4" s="228" t="s">
        <v>450</v>
      </c>
      <c r="E4" s="225" t="s">
        <v>453</v>
      </c>
      <c r="F4" s="217" t="s">
        <v>458</v>
      </c>
    </row>
    <row r="5" spans="2:10" ht="15" thickBot="1">
      <c r="B5" s="66"/>
    </row>
    <row r="6" spans="2:10" ht="15" thickBot="1">
      <c r="B6" s="356" t="s">
        <v>483</v>
      </c>
      <c r="C6" s="357"/>
    </row>
    <row r="7" spans="2:10" ht="14.4" customHeight="1" thickTop="1">
      <c r="B7" s="358" t="s">
        <v>679</v>
      </c>
      <c r="C7" s="359"/>
    </row>
    <row r="8" spans="2:10" ht="54.6" customHeight="1" thickBot="1">
      <c r="B8" s="360"/>
      <c r="C8" s="361"/>
    </row>
    <row r="9" spans="2:10" ht="15" thickBot="1">
      <c r="B9" s="66"/>
    </row>
    <row r="10" spans="2:10">
      <c r="B10" s="75" t="s">
        <v>43</v>
      </c>
      <c r="C10" s="75" t="s">
        <v>25</v>
      </c>
      <c r="D10" s="75" t="s">
        <v>26</v>
      </c>
      <c r="E10" s="75" t="s">
        <v>27</v>
      </c>
      <c r="F10" s="75" t="s">
        <v>28</v>
      </c>
      <c r="G10" s="249" t="s">
        <v>3</v>
      </c>
      <c r="H10" s="75" t="s">
        <v>2</v>
      </c>
      <c r="I10" s="75" t="s">
        <v>771</v>
      </c>
      <c r="J10" s="75" t="s">
        <v>67</v>
      </c>
    </row>
    <row r="11" spans="2:10">
      <c r="B11" s="1" t="s">
        <v>439</v>
      </c>
      <c r="C11" s="1"/>
      <c r="D11" s="1"/>
      <c r="E11" s="1"/>
      <c r="F11" s="1"/>
      <c r="G11" s="104"/>
      <c r="H11" s="1" t="s">
        <v>108</v>
      </c>
      <c r="I11" s="1"/>
      <c r="J11" s="1"/>
    </row>
    <row r="12" spans="2:10">
      <c r="B12" s="214" t="s">
        <v>437</v>
      </c>
      <c r="C12" s="1"/>
      <c r="D12" s="1"/>
      <c r="E12" s="1"/>
      <c r="F12" s="1"/>
      <c r="G12" s="104"/>
      <c r="H12" s="1" t="s">
        <v>108</v>
      </c>
      <c r="I12" s="1"/>
      <c r="J12" s="1" t="s">
        <v>440</v>
      </c>
    </row>
    <row r="13" spans="2:10">
      <c r="B13" s="214" t="s">
        <v>442</v>
      </c>
      <c r="C13" s="1"/>
      <c r="D13" s="1"/>
      <c r="E13" s="1"/>
      <c r="F13" s="1"/>
      <c r="G13" s="156" t="e">
        <f>G12/G11</f>
        <v>#DIV/0!</v>
      </c>
      <c r="H13" s="1" t="s">
        <v>144</v>
      </c>
      <c r="I13" s="1"/>
      <c r="J13" s="1"/>
    </row>
    <row r="14" spans="2:10">
      <c r="B14" s="1" t="s">
        <v>441</v>
      </c>
      <c r="C14" s="1"/>
      <c r="D14" s="1"/>
      <c r="E14" s="1"/>
      <c r="F14" s="1"/>
      <c r="G14" s="104"/>
      <c r="H14" s="1" t="s">
        <v>108</v>
      </c>
      <c r="I14" s="1"/>
      <c r="J14" s="1"/>
    </row>
    <row r="15" spans="2:10">
      <c r="B15" s="214" t="s">
        <v>438</v>
      </c>
      <c r="C15" s="1"/>
      <c r="D15" s="1"/>
      <c r="E15" s="1"/>
      <c r="F15" s="1"/>
      <c r="G15" s="156" t="e">
        <f>G14/G12</f>
        <v>#DIV/0!</v>
      </c>
      <c r="H15" s="1" t="s">
        <v>144</v>
      </c>
      <c r="I15" s="1"/>
      <c r="J15" s="1"/>
    </row>
    <row r="16" spans="2:10" ht="15" thickBot="1">
      <c r="B16" s="1" t="s">
        <v>443</v>
      </c>
      <c r="C16" s="1"/>
      <c r="D16" s="1"/>
      <c r="E16" s="1"/>
      <c r="F16" s="1"/>
      <c r="G16" s="250" t="e">
        <f>G14/G11</f>
        <v>#DIV/0!</v>
      </c>
      <c r="H16" s="1" t="s">
        <v>144</v>
      </c>
      <c r="I16" s="1"/>
      <c r="J16" s="1"/>
    </row>
  </sheetData>
  <mergeCells count="2">
    <mergeCell ref="B6:C6"/>
    <mergeCell ref="B7:C8"/>
  </mergeCells>
  <phoneticPr fontId="2"/>
  <hyperlinks>
    <hyperlink ref="E3" r:id="rId1" xr:uid="{00000000-0004-0000-0500-000000000000}"/>
    <hyperlink ref="E4" r:id="rId2" xr:uid="{00000000-0004-0000-0500-000001000000}"/>
  </hyperlinks>
  <pageMargins left="0.7" right="0.7" top="0.75" bottom="0.75" header="0.3" footer="0.3"/>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36"/>
  <sheetViews>
    <sheetView topLeftCell="C4" workbookViewId="0">
      <selection activeCell="D9" sqref="D9"/>
    </sheetView>
  </sheetViews>
  <sheetFormatPr defaultRowHeight="14.4"/>
  <cols>
    <col min="2" max="2" width="65.44140625" customWidth="1"/>
    <col min="3" max="3" width="26.88671875" customWidth="1"/>
    <col min="4" max="4" width="14.88671875" customWidth="1"/>
    <col min="5" max="5" width="21.77734375" customWidth="1"/>
    <col min="6" max="6" width="14.88671875" customWidth="1"/>
    <col min="10" max="10" width="21.44140625" customWidth="1"/>
  </cols>
  <sheetData>
    <row r="1" spans="2:10" ht="21.6" thickBot="1">
      <c r="B1" s="334" t="s">
        <v>572</v>
      </c>
    </row>
    <row r="2" spans="2:10" ht="15" thickBot="1">
      <c r="B2" s="218" t="s">
        <v>448</v>
      </c>
      <c r="C2" s="226" t="s">
        <v>451</v>
      </c>
      <c r="E2" s="356" t="s">
        <v>456</v>
      </c>
      <c r="F2" s="357"/>
    </row>
    <row r="3" spans="2:10" ht="144.6" thickTop="1">
      <c r="B3" s="231" t="s">
        <v>580</v>
      </c>
      <c r="C3" s="270" t="s">
        <v>584</v>
      </c>
      <c r="E3" s="224" t="s">
        <v>452</v>
      </c>
      <c r="F3" s="268" t="s">
        <v>587</v>
      </c>
    </row>
    <row r="4" spans="2:10" ht="15" thickBot="1">
      <c r="B4" s="286" t="s">
        <v>581</v>
      </c>
      <c r="C4" s="287" t="s">
        <v>586</v>
      </c>
      <c r="E4" s="225" t="s">
        <v>453</v>
      </c>
      <c r="F4" s="269" t="s">
        <v>588</v>
      </c>
    </row>
    <row r="5" spans="2:10">
      <c r="B5" s="286" t="s">
        <v>582</v>
      </c>
      <c r="C5" s="287" t="s">
        <v>585</v>
      </c>
    </row>
    <row r="6" spans="2:10" ht="15" thickBot="1">
      <c r="B6" s="288" t="s">
        <v>583</v>
      </c>
      <c r="C6" s="269" t="s">
        <v>585</v>
      </c>
    </row>
    <row r="7" spans="2:10" ht="15" thickBot="1">
      <c r="B7" s="245"/>
      <c r="C7" s="235"/>
    </row>
    <row r="8" spans="2:10" ht="15" thickBot="1">
      <c r="B8" s="356" t="s">
        <v>483</v>
      </c>
      <c r="C8" s="357"/>
    </row>
    <row r="9" spans="2:10" ht="14.4" customHeight="1" thickTop="1">
      <c r="B9" s="358" t="s">
        <v>680</v>
      </c>
      <c r="C9" s="359"/>
    </row>
    <row r="10" spans="2:10" ht="15" thickBot="1">
      <c r="B10" s="360"/>
      <c r="C10" s="361"/>
    </row>
    <row r="11" spans="2:10" ht="15" thickBot="1">
      <c r="B11" s="66"/>
    </row>
    <row r="12" spans="2:10">
      <c r="B12" s="75" t="s">
        <v>43</v>
      </c>
      <c r="C12" s="75" t="s">
        <v>25</v>
      </c>
      <c r="D12" s="75" t="s">
        <v>26</v>
      </c>
      <c r="E12" s="75" t="s">
        <v>27</v>
      </c>
      <c r="F12" s="75" t="s">
        <v>28</v>
      </c>
      <c r="G12" s="249" t="s">
        <v>3</v>
      </c>
      <c r="H12" s="75" t="s">
        <v>2</v>
      </c>
      <c r="I12" s="75" t="s">
        <v>771</v>
      </c>
      <c r="J12" s="75" t="s">
        <v>67</v>
      </c>
    </row>
    <row r="13" spans="2:10">
      <c r="B13" s="65" t="s">
        <v>681</v>
      </c>
      <c r="C13" s="65"/>
      <c r="D13" s="65"/>
      <c r="E13" s="65"/>
      <c r="F13" s="65"/>
      <c r="G13" s="285" t="s">
        <v>76</v>
      </c>
      <c r="H13" s="65"/>
      <c r="I13" s="65"/>
      <c r="J13" s="65"/>
    </row>
    <row r="14" spans="2:10">
      <c r="B14" s="65"/>
      <c r="C14" s="272" t="s">
        <v>573</v>
      </c>
      <c r="D14" s="273"/>
      <c r="E14" s="273"/>
      <c r="F14" s="273"/>
      <c r="G14" s="274"/>
      <c r="H14" s="273" t="s">
        <v>574</v>
      </c>
      <c r="I14" s="273"/>
      <c r="J14" s="273"/>
    </row>
    <row r="15" spans="2:10">
      <c r="B15" s="65"/>
      <c r="C15" s="275" t="s">
        <v>575</v>
      </c>
      <c r="D15" s="65"/>
      <c r="E15" s="65"/>
      <c r="F15" s="65"/>
      <c r="G15" s="276"/>
      <c r="H15" s="65" t="s">
        <v>574</v>
      </c>
      <c r="I15" s="65"/>
      <c r="J15" s="65"/>
    </row>
    <row r="16" spans="2:10">
      <c r="B16" s="65"/>
      <c r="C16" s="275" t="s">
        <v>576</v>
      </c>
      <c r="D16" s="65"/>
      <c r="E16" s="65"/>
      <c r="F16" s="65"/>
      <c r="G16" s="276"/>
      <c r="H16" s="65" t="s">
        <v>574</v>
      </c>
      <c r="I16" s="65"/>
      <c r="J16" s="65"/>
    </row>
    <row r="17" spans="2:10">
      <c r="B17" s="65"/>
      <c r="C17" s="275" t="s">
        <v>685</v>
      </c>
      <c r="D17" s="65"/>
      <c r="E17" s="65"/>
      <c r="F17" s="65"/>
      <c r="G17" s="276"/>
      <c r="H17" s="65" t="s">
        <v>574</v>
      </c>
      <c r="I17" s="65"/>
      <c r="J17" s="65"/>
    </row>
    <row r="18" spans="2:10">
      <c r="B18" s="150"/>
      <c r="C18" s="277" t="s">
        <v>686</v>
      </c>
      <c r="D18" s="150"/>
      <c r="E18" s="150"/>
      <c r="F18" s="150"/>
      <c r="G18" s="151"/>
      <c r="H18" s="150" t="s">
        <v>574</v>
      </c>
      <c r="I18" s="150"/>
      <c r="J18" s="150"/>
    </row>
    <row r="19" spans="2:10">
      <c r="B19" s="65" t="s">
        <v>682</v>
      </c>
      <c r="C19" s="65"/>
      <c r="D19" s="65"/>
      <c r="E19" s="65"/>
      <c r="F19" s="65"/>
      <c r="G19" s="285" t="s">
        <v>76</v>
      </c>
      <c r="H19" s="65"/>
      <c r="I19" s="65"/>
      <c r="J19" s="65"/>
    </row>
    <row r="20" spans="2:10">
      <c r="B20" s="65"/>
      <c r="C20" s="272" t="s">
        <v>573</v>
      </c>
      <c r="D20" s="273"/>
      <c r="E20" s="273"/>
      <c r="F20" s="273"/>
      <c r="G20" s="274"/>
      <c r="H20" s="273" t="s">
        <v>578</v>
      </c>
      <c r="I20" s="273"/>
      <c r="J20" s="273"/>
    </row>
    <row r="21" spans="2:10">
      <c r="B21" s="65"/>
      <c r="C21" s="275" t="s">
        <v>575</v>
      </c>
      <c r="D21" s="65"/>
      <c r="E21" s="65"/>
      <c r="F21" s="65"/>
      <c r="G21" s="276"/>
      <c r="H21" s="65" t="s">
        <v>578</v>
      </c>
      <c r="I21" s="65"/>
      <c r="J21" s="65"/>
    </row>
    <row r="22" spans="2:10">
      <c r="B22" s="65"/>
      <c r="C22" s="275" t="s">
        <v>576</v>
      </c>
      <c r="D22" s="65"/>
      <c r="E22" s="65"/>
      <c r="F22" s="65"/>
      <c r="G22" s="276"/>
      <c r="H22" s="65" t="s">
        <v>578</v>
      </c>
      <c r="I22" s="65"/>
      <c r="J22" s="65"/>
    </row>
    <row r="23" spans="2:10">
      <c r="B23" s="65"/>
      <c r="C23" s="275" t="s">
        <v>685</v>
      </c>
      <c r="D23" s="65"/>
      <c r="E23" s="65"/>
      <c r="F23" s="65"/>
      <c r="G23" s="336"/>
      <c r="H23" s="65" t="s">
        <v>687</v>
      </c>
      <c r="I23" s="65"/>
      <c r="J23" s="65"/>
    </row>
    <row r="24" spans="2:10">
      <c r="B24" s="150"/>
      <c r="C24" s="277" t="s">
        <v>686</v>
      </c>
      <c r="D24" s="150"/>
      <c r="E24" s="150"/>
      <c r="F24" s="150"/>
      <c r="G24" s="151"/>
      <c r="H24" s="150" t="s">
        <v>578</v>
      </c>
      <c r="I24" s="150"/>
      <c r="J24" s="150"/>
    </row>
    <row r="25" spans="2:10">
      <c r="B25" s="65" t="s">
        <v>683</v>
      </c>
      <c r="C25" s="65"/>
      <c r="D25" s="65"/>
      <c r="E25" s="65"/>
      <c r="F25" s="65"/>
      <c r="G25" s="285" t="s">
        <v>76</v>
      </c>
      <c r="H25" s="65"/>
      <c r="I25" s="65"/>
      <c r="J25" s="65"/>
    </row>
    <row r="26" spans="2:10">
      <c r="B26" s="65"/>
      <c r="C26" s="272" t="s">
        <v>573</v>
      </c>
      <c r="D26" s="273"/>
      <c r="E26" s="273"/>
      <c r="F26" s="273"/>
      <c r="G26" s="274"/>
      <c r="H26" s="273" t="s">
        <v>579</v>
      </c>
      <c r="I26" s="273"/>
      <c r="J26" s="273"/>
    </row>
    <row r="27" spans="2:10">
      <c r="B27" s="65"/>
      <c r="C27" s="275" t="s">
        <v>575</v>
      </c>
      <c r="D27" s="65"/>
      <c r="E27" s="65"/>
      <c r="F27" s="65"/>
      <c r="G27" s="276"/>
      <c r="H27" s="65" t="s">
        <v>579</v>
      </c>
      <c r="I27" s="65"/>
      <c r="J27" s="65"/>
    </row>
    <row r="28" spans="2:10">
      <c r="B28" s="65"/>
      <c r="C28" s="275" t="s">
        <v>576</v>
      </c>
      <c r="D28" s="65"/>
      <c r="E28" s="65"/>
      <c r="F28" s="65"/>
      <c r="G28" s="276"/>
      <c r="H28" s="65" t="s">
        <v>579</v>
      </c>
      <c r="I28" s="65"/>
      <c r="J28" s="65"/>
    </row>
    <row r="29" spans="2:10">
      <c r="B29" s="65"/>
      <c r="C29" s="275" t="s">
        <v>577</v>
      </c>
      <c r="D29" s="65"/>
      <c r="E29" s="65"/>
      <c r="F29" s="65"/>
      <c r="G29" s="336"/>
      <c r="H29" s="65" t="s">
        <v>585</v>
      </c>
      <c r="I29" s="65"/>
      <c r="J29" s="65"/>
    </row>
    <row r="30" spans="2:10">
      <c r="B30" s="150"/>
      <c r="C30" s="277" t="s">
        <v>686</v>
      </c>
      <c r="D30" s="150"/>
      <c r="E30" s="150"/>
      <c r="F30" s="150"/>
      <c r="G30" s="151"/>
      <c r="H30" s="150" t="s">
        <v>579</v>
      </c>
      <c r="I30" s="150"/>
      <c r="J30" s="150"/>
    </row>
    <row r="31" spans="2:10">
      <c r="B31" s="65" t="s">
        <v>684</v>
      </c>
      <c r="C31" s="65"/>
      <c r="D31" s="65"/>
      <c r="E31" s="65"/>
      <c r="F31" s="65"/>
      <c r="G31" s="285" t="s">
        <v>76</v>
      </c>
      <c r="H31" s="65"/>
      <c r="I31" s="65"/>
      <c r="J31" s="65"/>
    </row>
    <row r="32" spans="2:10">
      <c r="B32" s="65"/>
      <c r="C32" s="272" t="s">
        <v>573</v>
      </c>
      <c r="D32" s="273"/>
      <c r="E32" s="273"/>
      <c r="F32" s="273"/>
      <c r="G32" s="274"/>
      <c r="H32" s="273" t="s">
        <v>579</v>
      </c>
      <c r="I32" s="273"/>
      <c r="J32" s="273"/>
    </row>
    <row r="33" spans="2:10">
      <c r="B33" s="65"/>
      <c r="C33" s="275" t="s">
        <v>575</v>
      </c>
      <c r="D33" s="65"/>
      <c r="E33" s="65"/>
      <c r="F33" s="65"/>
      <c r="G33" s="276"/>
      <c r="H33" s="65" t="s">
        <v>579</v>
      </c>
      <c r="I33" s="65"/>
      <c r="J33" s="65"/>
    </row>
    <row r="34" spans="2:10">
      <c r="B34" s="1"/>
      <c r="C34" s="275" t="s">
        <v>576</v>
      </c>
      <c r="D34" s="1"/>
      <c r="E34" s="1"/>
      <c r="F34" s="1"/>
      <c r="G34" s="147"/>
      <c r="H34" s="65" t="s">
        <v>579</v>
      </c>
      <c r="I34" s="65"/>
      <c r="J34" s="1"/>
    </row>
    <row r="35" spans="2:10">
      <c r="B35" s="1"/>
      <c r="C35" s="275" t="s">
        <v>577</v>
      </c>
      <c r="D35" s="1"/>
      <c r="E35" s="1"/>
      <c r="F35" s="1"/>
      <c r="G35" s="94"/>
      <c r="H35" s="65" t="s">
        <v>585</v>
      </c>
      <c r="I35" s="65"/>
      <c r="J35" s="1"/>
    </row>
    <row r="36" spans="2:10">
      <c r="B36" s="2"/>
      <c r="C36" s="277" t="s">
        <v>686</v>
      </c>
      <c r="D36" s="2"/>
      <c r="E36" s="2"/>
      <c r="F36" s="2"/>
      <c r="G36" s="109"/>
      <c r="H36" s="150" t="s">
        <v>579</v>
      </c>
      <c r="I36" s="150"/>
      <c r="J36" s="2"/>
    </row>
  </sheetData>
  <mergeCells count="3">
    <mergeCell ref="E2:F2"/>
    <mergeCell ref="B8:C8"/>
    <mergeCell ref="B9:C10"/>
  </mergeCells>
  <phoneticPr fontId="2"/>
  <hyperlinks>
    <hyperlink ref="E3" r:id="rId1" xr:uid="{00000000-0004-0000-0600-000000000000}"/>
    <hyperlink ref="E4" r:id="rId2" xr:uid="{00000000-0004-0000-0600-000001000000}"/>
  </hyperlinks>
  <pageMargins left="0.7" right="0.7" top="0.75" bottom="0.75" header="0.3" footer="0.3"/>
  <pageSetup paperSize="9" orientation="portrait"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5"/>
  <sheetViews>
    <sheetView topLeftCell="C7" workbookViewId="0">
      <selection activeCell="J13" sqref="J13"/>
    </sheetView>
  </sheetViews>
  <sheetFormatPr defaultRowHeight="14.4"/>
  <cols>
    <col min="2" max="2" width="55.77734375" bestFit="1" customWidth="1"/>
    <col min="3" max="3" width="24" customWidth="1"/>
    <col min="4" max="4" width="14.88671875" customWidth="1"/>
    <col min="5" max="5" width="19.77734375" customWidth="1"/>
    <col min="6" max="6" width="14.88671875" customWidth="1"/>
    <col min="10" max="10" width="21.44140625" customWidth="1"/>
  </cols>
  <sheetData>
    <row r="1" spans="2:10" ht="21.6" thickBot="1">
      <c r="B1" s="334" t="s">
        <v>612</v>
      </c>
    </row>
    <row r="2" spans="2:10" ht="15" thickBot="1">
      <c r="B2" s="218" t="s">
        <v>448</v>
      </c>
      <c r="C2" s="226" t="s">
        <v>451</v>
      </c>
      <c r="E2" s="356" t="s">
        <v>456</v>
      </c>
      <c r="F2" s="357"/>
    </row>
    <row r="3" spans="2:10" ht="58.2" thickTop="1">
      <c r="B3" s="231" t="s">
        <v>613</v>
      </c>
      <c r="C3" s="301" t="s">
        <v>450</v>
      </c>
      <c r="E3" s="224" t="s">
        <v>452</v>
      </c>
      <c r="F3" s="268" t="s">
        <v>617</v>
      </c>
    </row>
    <row r="4" spans="2:10" ht="43.8" thickBot="1">
      <c r="B4" s="231" t="s">
        <v>614</v>
      </c>
      <c r="C4" s="236" t="s">
        <v>450</v>
      </c>
      <c r="E4" s="225" t="s">
        <v>453</v>
      </c>
      <c r="F4" s="269" t="s">
        <v>618</v>
      </c>
    </row>
    <row r="5" spans="2:10" ht="101.4" thickBot="1">
      <c r="B5" s="232" t="s">
        <v>615</v>
      </c>
      <c r="C5" s="302" t="s">
        <v>616</v>
      </c>
    </row>
    <row r="6" spans="2:10" ht="15" thickBot="1">
      <c r="B6" s="66"/>
    </row>
    <row r="7" spans="2:10" ht="15" thickBot="1">
      <c r="B7" s="356" t="s">
        <v>483</v>
      </c>
      <c r="C7" s="357"/>
    </row>
    <row r="8" spans="2:10" ht="15" thickTop="1">
      <c r="B8" s="366"/>
      <c r="C8" s="367"/>
    </row>
    <row r="9" spans="2:10" ht="15" thickBot="1">
      <c r="B9" s="368"/>
      <c r="C9" s="369"/>
    </row>
    <row r="10" spans="2:10" ht="15" thickBot="1">
      <c r="B10" s="66"/>
    </row>
    <row r="11" spans="2:10">
      <c r="B11" s="75" t="s">
        <v>43</v>
      </c>
      <c r="C11" s="75" t="s">
        <v>25</v>
      </c>
      <c r="D11" s="75" t="s">
        <v>26</v>
      </c>
      <c r="E11" s="75" t="s">
        <v>27</v>
      </c>
      <c r="F11" s="75" t="s">
        <v>28</v>
      </c>
      <c r="G11" s="249" t="s">
        <v>3</v>
      </c>
      <c r="H11" s="75" t="s">
        <v>2</v>
      </c>
      <c r="I11" s="75" t="s">
        <v>771</v>
      </c>
      <c r="J11" s="75" t="s">
        <v>67</v>
      </c>
    </row>
    <row r="12" spans="2:10">
      <c r="B12" s="289" t="s">
        <v>589</v>
      </c>
      <c r="C12" s="290"/>
      <c r="D12" s="290"/>
      <c r="E12" s="290"/>
      <c r="F12" s="290"/>
      <c r="G12" s="291">
        <f>G13+G14</f>
        <v>0</v>
      </c>
      <c r="H12" s="289" t="s">
        <v>590</v>
      </c>
      <c r="I12" s="289"/>
      <c r="J12" s="289"/>
    </row>
    <row r="13" spans="2:10">
      <c r="B13" s="82"/>
      <c r="C13" s="292" t="s">
        <v>591</v>
      </c>
      <c r="D13" s="82"/>
      <c r="E13" s="82"/>
      <c r="F13" s="82"/>
      <c r="G13" s="276"/>
      <c r="H13" s="273" t="s">
        <v>590</v>
      </c>
      <c r="I13" s="273"/>
      <c r="J13" s="273"/>
    </row>
    <row r="14" spans="2:10">
      <c r="B14" s="150"/>
      <c r="C14" s="293" t="s">
        <v>592</v>
      </c>
      <c r="D14" s="150"/>
      <c r="E14" s="150"/>
      <c r="F14" s="150"/>
      <c r="G14" s="151"/>
      <c r="H14" s="150" t="s">
        <v>590</v>
      </c>
      <c r="I14" s="150"/>
      <c r="J14" s="150"/>
    </row>
    <row r="15" spans="2:10">
      <c r="B15" s="150" t="s">
        <v>593</v>
      </c>
      <c r="C15" s="150"/>
      <c r="D15" s="150"/>
      <c r="E15" s="150"/>
      <c r="F15" s="150"/>
      <c r="G15" s="151"/>
      <c r="H15" s="150" t="s">
        <v>590</v>
      </c>
      <c r="I15" s="150"/>
      <c r="J15" s="150"/>
    </row>
    <row r="16" spans="2:10">
      <c r="B16" s="82" t="s">
        <v>594</v>
      </c>
      <c r="C16" s="294"/>
      <c r="D16" s="294"/>
      <c r="E16" s="294"/>
      <c r="F16" s="294"/>
      <c r="G16" s="295">
        <f>G17+G18</f>
        <v>0</v>
      </c>
      <c r="H16" s="294" t="s">
        <v>590</v>
      </c>
      <c r="I16" s="294"/>
      <c r="J16" s="294"/>
    </row>
    <row r="17" spans="2:10">
      <c r="B17" s="82"/>
      <c r="C17" s="292" t="s">
        <v>591</v>
      </c>
      <c r="D17" s="82"/>
      <c r="E17" s="82"/>
      <c r="F17" s="82"/>
      <c r="G17" s="276"/>
      <c r="H17" s="82" t="s">
        <v>590</v>
      </c>
      <c r="I17" s="82"/>
      <c r="J17" s="82"/>
    </row>
    <row r="18" spans="2:10">
      <c r="B18" s="150"/>
      <c r="C18" s="293" t="s">
        <v>592</v>
      </c>
      <c r="D18" s="150"/>
      <c r="E18" s="150"/>
      <c r="F18" s="150"/>
      <c r="G18" s="151"/>
      <c r="H18" s="150" t="s">
        <v>590</v>
      </c>
      <c r="I18" s="150"/>
      <c r="J18" s="150"/>
    </row>
    <row r="19" spans="2:10">
      <c r="B19" s="296" t="s">
        <v>595</v>
      </c>
      <c r="C19" s="294"/>
      <c r="D19" s="294"/>
      <c r="E19" s="294"/>
      <c r="F19" s="294"/>
      <c r="G19" s="295" t="e">
        <f>G12/G15</f>
        <v>#DIV/0!</v>
      </c>
      <c r="H19" s="294" t="s">
        <v>596</v>
      </c>
      <c r="I19" s="294"/>
      <c r="J19" s="294"/>
    </row>
    <row r="20" spans="2:10">
      <c r="B20" s="180" t="s">
        <v>597</v>
      </c>
      <c r="C20" s="150"/>
      <c r="D20" s="150"/>
      <c r="E20" s="150"/>
      <c r="F20" s="150"/>
      <c r="G20" s="281" t="e">
        <f>G12/G16</f>
        <v>#DIV/0!</v>
      </c>
      <c r="H20" s="150" t="s">
        <v>596</v>
      </c>
      <c r="I20" s="150"/>
      <c r="J20" s="150"/>
    </row>
    <row r="21" spans="2:10">
      <c r="B21" s="82"/>
      <c r="C21" s="272" t="s">
        <v>591</v>
      </c>
      <c r="D21" s="273"/>
      <c r="E21" s="273"/>
      <c r="F21" s="273"/>
      <c r="G21" s="279" t="e">
        <f>G13/G17</f>
        <v>#DIV/0!</v>
      </c>
      <c r="H21" s="273" t="s">
        <v>596</v>
      </c>
      <c r="I21" s="273"/>
      <c r="J21" s="273"/>
    </row>
    <row r="22" spans="2:10">
      <c r="B22" s="150"/>
      <c r="C22" s="277" t="s">
        <v>592</v>
      </c>
      <c r="D22" s="150"/>
      <c r="E22" s="150"/>
      <c r="F22" s="150"/>
      <c r="G22" s="281" t="e">
        <f>G18/G14</f>
        <v>#DIV/0!</v>
      </c>
      <c r="H22" s="150" t="s">
        <v>596</v>
      </c>
      <c r="I22" s="150"/>
      <c r="J22" s="150"/>
    </row>
    <row r="23" spans="2:10">
      <c r="B23" s="278" t="s">
        <v>598</v>
      </c>
      <c r="C23" s="294"/>
      <c r="D23" s="294"/>
      <c r="E23" s="294"/>
      <c r="F23" s="294"/>
      <c r="G23" s="295" t="e">
        <f>G12/'Basic data (bioenergy pathway)'!#REF!</f>
        <v>#REF!</v>
      </c>
      <c r="H23" s="294" t="s">
        <v>599</v>
      </c>
      <c r="I23" s="294"/>
      <c r="J23" s="294"/>
    </row>
    <row r="24" spans="2:10">
      <c r="B24" s="82"/>
      <c r="C24" s="292" t="s">
        <v>591</v>
      </c>
      <c r="D24" s="82"/>
      <c r="E24" s="82"/>
      <c r="F24" s="82"/>
      <c r="G24" s="271" t="e">
        <f>G13/'Basic data (bioenergy pathway)'!#REF!</f>
        <v>#REF!</v>
      </c>
      <c r="H24" s="82" t="s">
        <v>599</v>
      </c>
      <c r="I24" s="82"/>
      <c r="J24" s="82"/>
    </row>
    <row r="25" spans="2:10">
      <c r="B25" s="150"/>
      <c r="C25" s="293" t="s">
        <v>592</v>
      </c>
      <c r="D25" s="150"/>
      <c r="E25" s="150"/>
      <c r="F25" s="150"/>
      <c r="G25" s="281" t="e">
        <f>G14/'Basic data (bioenergy pathway)'!#REF!</f>
        <v>#REF!</v>
      </c>
      <c r="H25" s="150" t="s">
        <v>599</v>
      </c>
      <c r="I25" s="150"/>
      <c r="J25" s="150"/>
    </row>
  </sheetData>
  <mergeCells count="3">
    <mergeCell ref="E2:F2"/>
    <mergeCell ref="B7:C7"/>
    <mergeCell ref="B8:C9"/>
  </mergeCells>
  <phoneticPr fontId="2"/>
  <hyperlinks>
    <hyperlink ref="E3" r:id="rId1" xr:uid="{00000000-0004-0000-0700-000000000000}"/>
    <hyperlink ref="E4" r:id="rId2" xr:uid="{00000000-0004-0000-0700-000001000000}"/>
  </hyperlinks>
  <pageMargins left="0.7" right="0.7" top="0.75" bottom="0.75" header="0.3" footer="0.3"/>
  <pageSetup paperSize="9" orientation="portrait"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30"/>
  <sheetViews>
    <sheetView topLeftCell="C7" workbookViewId="0">
      <selection activeCell="G14" sqref="G14"/>
    </sheetView>
  </sheetViews>
  <sheetFormatPr defaultRowHeight="14.4"/>
  <cols>
    <col min="2" max="2" width="55.77734375" bestFit="1" customWidth="1"/>
    <col min="3" max="3" width="30" customWidth="1"/>
    <col min="4" max="4" width="14.88671875" customWidth="1"/>
    <col min="5" max="5" width="24.44140625" customWidth="1"/>
    <col min="6" max="6" width="19.88671875" customWidth="1"/>
    <col min="7" max="7" width="20" customWidth="1"/>
    <col min="10" max="10" width="21.44140625" customWidth="1"/>
  </cols>
  <sheetData>
    <row r="1" spans="2:10" ht="21.6" thickBot="1">
      <c r="B1" s="334" t="s">
        <v>600</v>
      </c>
    </row>
    <row r="2" spans="2:10" ht="15" thickBot="1">
      <c r="B2" s="216" t="s">
        <v>448</v>
      </c>
      <c r="C2" s="374" t="s">
        <v>451</v>
      </c>
      <c r="D2" s="375"/>
      <c r="E2" s="376"/>
      <c r="G2" s="356" t="s">
        <v>456</v>
      </c>
      <c r="H2" s="357"/>
      <c r="I2" s="349"/>
    </row>
    <row r="3" spans="2:10" ht="72.599999999999994" thickTop="1">
      <c r="B3" s="231" t="s">
        <v>619</v>
      </c>
      <c r="C3" s="359" t="s">
        <v>621</v>
      </c>
      <c r="D3" s="359"/>
      <c r="E3" s="359"/>
      <c r="G3" s="224" t="s">
        <v>452</v>
      </c>
      <c r="H3" s="268" t="s">
        <v>623</v>
      </c>
      <c r="I3" s="258"/>
    </row>
    <row r="4" spans="2:10" ht="108.6" customHeight="1" thickBot="1">
      <c r="B4" s="232" t="s">
        <v>620</v>
      </c>
      <c r="C4" s="377" t="s">
        <v>622</v>
      </c>
      <c r="D4" s="377"/>
      <c r="E4" s="361"/>
      <c r="G4" s="225" t="s">
        <v>453</v>
      </c>
      <c r="H4" s="269" t="s">
        <v>624</v>
      </c>
      <c r="I4" s="258"/>
    </row>
    <row r="5" spans="2:10" ht="15" thickBot="1">
      <c r="B5" s="1"/>
      <c r="C5" s="1"/>
      <c r="D5" s="1"/>
      <c r="E5" s="1"/>
      <c r="F5" s="1"/>
    </row>
    <row r="6" spans="2:10" ht="15" thickBot="1">
      <c r="B6" s="356" t="s">
        <v>483</v>
      </c>
      <c r="C6" s="378"/>
      <c r="D6" s="378"/>
      <c r="E6" s="357"/>
      <c r="F6" s="1"/>
    </row>
    <row r="7" spans="2:10" ht="15" thickTop="1">
      <c r="B7" s="370"/>
      <c r="C7" s="371"/>
      <c r="D7" s="371"/>
      <c r="E7" s="372"/>
      <c r="F7" s="1"/>
    </row>
    <row r="8" spans="2:10" ht="15" thickBot="1">
      <c r="B8" s="368"/>
      <c r="C8" s="373"/>
      <c r="D8" s="373"/>
      <c r="E8" s="369"/>
      <c r="F8" s="1"/>
    </row>
    <row r="9" spans="2:10" ht="15" thickBot="1">
      <c r="B9" s="66"/>
    </row>
    <row r="10" spans="2:10">
      <c r="B10" s="75" t="s">
        <v>43</v>
      </c>
      <c r="C10" s="75" t="s">
        <v>25</v>
      </c>
      <c r="D10" s="75" t="s">
        <v>26</v>
      </c>
      <c r="E10" s="75" t="s">
        <v>27</v>
      </c>
      <c r="F10" s="75" t="s">
        <v>28</v>
      </c>
      <c r="G10" s="249" t="s">
        <v>3</v>
      </c>
      <c r="H10" s="75" t="s">
        <v>2</v>
      </c>
      <c r="I10" s="75" t="s">
        <v>769</v>
      </c>
      <c r="J10" s="75" t="s">
        <v>67</v>
      </c>
    </row>
    <row r="11" spans="2:10">
      <c r="B11" s="82" t="s">
        <v>601</v>
      </c>
      <c r="C11" s="82"/>
      <c r="D11" s="82"/>
      <c r="E11" s="82"/>
      <c r="F11" s="82"/>
      <c r="G11" s="297" t="s">
        <v>76</v>
      </c>
      <c r="H11" s="82"/>
      <c r="I11" s="82" t="s">
        <v>771</v>
      </c>
      <c r="J11" s="82"/>
    </row>
    <row r="12" spans="2:10">
      <c r="B12" s="82"/>
      <c r="C12" s="272" t="s">
        <v>602</v>
      </c>
      <c r="D12" s="273"/>
      <c r="E12" s="273"/>
      <c r="F12" s="273"/>
      <c r="G12" s="274"/>
      <c r="H12" s="273" t="s">
        <v>603</v>
      </c>
      <c r="I12" s="273"/>
      <c r="J12" s="273"/>
    </row>
    <row r="13" spans="2:10">
      <c r="B13" s="150"/>
      <c r="C13" s="277" t="s">
        <v>604</v>
      </c>
      <c r="D13" s="150"/>
      <c r="E13" s="150"/>
      <c r="F13" s="150"/>
      <c r="G13" s="151"/>
      <c r="H13" s="150" t="s">
        <v>605</v>
      </c>
      <c r="I13" s="150"/>
      <c r="J13" s="150"/>
    </row>
    <row r="14" spans="2:10">
      <c r="B14" s="298" t="s">
        <v>606</v>
      </c>
      <c r="C14" s="289"/>
      <c r="D14" s="289"/>
      <c r="E14" s="289"/>
      <c r="F14" s="289"/>
      <c r="G14" s="299" t="s">
        <v>76</v>
      </c>
      <c r="H14" s="289"/>
      <c r="I14" s="289"/>
      <c r="J14" s="289"/>
    </row>
    <row r="15" spans="2:10">
      <c r="B15" s="278"/>
      <c r="C15" s="272" t="s">
        <v>607</v>
      </c>
      <c r="D15" s="294"/>
      <c r="E15" s="294"/>
      <c r="F15" s="294"/>
      <c r="G15" s="300" t="s">
        <v>76</v>
      </c>
      <c r="H15" s="294"/>
      <c r="I15" s="294"/>
      <c r="J15" s="294"/>
    </row>
    <row r="16" spans="2:10">
      <c r="B16" s="82"/>
      <c r="C16" s="5"/>
      <c r="D16" s="272" t="s">
        <v>602</v>
      </c>
      <c r="E16" s="82"/>
      <c r="F16" s="82"/>
      <c r="G16" s="276"/>
      <c r="H16" s="82" t="s">
        <v>608</v>
      </c>
      <c r="I16" s="82"/>
      <c r="J16" s="82"/>
    </row>
    <row r="17" spans="2:10">
      <c r="B17" s="82"/>
      <c r="C17" s="6"/>
      <c r="D17" s="277" t="s">
        <v>604</v>
      </c>
      <c r="E17" s="150"/>
      <c r="F17" s="150"/>
      <c r="G17" s="151"/>
      <c r="H17" s="150" t="s">
        <v>605</v>
      </c>
      <c r="I17" s="150"/>
      <c r="J17" s="150"/>
    </row>
    <row r="18" spans="2:10">
      <c r="B18" s="82"/>
      <c r="C18" s="275" t="s">
        <v>609</v>
      </c>
      <c r="D18" s="82"/>
      <c r="E18" s="82"/>
      <c r="F18" s="82"/>
      <c r="G18" s="297" t="s">
        <v>76</v>
      </c>
      <c r="H18" s="82"/>
      <c r="I18" s="82"/>
      <c r="J18" s="82"/>
    </row>
    <row r="19" spans="2:10">
      <c r="B19" s="82"/>
      <c r="C19" s="5"/>
      <c r="D19" s="272" t="s">
        <v>602</v>
      </c>
      <c r="E19" s="273"/>
      <c r="F19" s="273"/>
      <c r="G19" s="279" t="e">
        <f>G16/G12</f>
        <v>#DIV/0!</v>
      </c>
      <c r="H19" s="273" t="s">
        <v>596</v>
      </c>
      <c r="I19" s="273"/>
      <c r="J19" s="273"/>
    </row>
    <row r="20" spans="2:10">
      <c r="B20" s="150"/>
      <c r="C20" s="6"/>
      <c r="D20" s="277" t="s">
        <v>604</v>
      </c>
      <c r="E20" s="150"/>
      <c r="F20" s="150"/>
      <c r="G20" s="281" t="e">
        <f>G17/G13</f>
        <v>#DIV/0!</v>
      </c>
      <c r="H20" s="150" t="s">
        <v>596</v>
      </c>
      <c r="I20" s="150"/>
      <c r="J20" s="150"/>
    </row>
    <row r="21" spans="2:10">
      <c r="B21" s="82" t="s">
        <v>610</v>
      </c>
      <c r="C21" s="82"/>
      <c r="D21" s="82"/>
      <c r="E21" s="82"/>
      <c r="F21" s="82"/>
      <c r="G21" s="276"/>
      <c r="H21" s="82"/>
      <c r="I21" s="82"/>
      <c r="J21" s="82"/>
    </row>
    <row r="22" spans="2:10">
      <c r="B22" s="82"/>
      <c r="C22" s="272" t="s">
        <v>602</v>
      </c>
      <c r="D22" s="273"/>
      <c r="E22" s="273"/>
      <c r="F22" s="273"/>
      <c r="G22" s="274"/>
      <c r="H22" s="273" t="s">
        <v>603</v>
      </c>
      <c r="I22" s="273"/>
      <c r="J22" s="273"/>
    </row>
    <row r="23" spans="2:10">
      <c r="B23" s="150"/>
      <c r="C23" s="277" t="s">
        <v>604</v>
      </c>
      <c r="D23" s="150"/>
      <c r="E23" s="150"/>
      <c r="F23" s="150"/>
      <c r="G23" s="151"/>
      <c r="H23" s="150" t="s">
        <v>605</v>
      </c>
      <c r="I23" s="150"/>
      <c r="J23" s="150"/>
    </row>
    <row r="24" spans="2:10">
      <c r="B24" s="298" t="s">
        <v>611</v>
      </c>
      <c r="C24" s="289"/>
      <c r="D24" s="289"/>
      <c r="E24" s="289"/>
      <c r="F24" s="289"/>
      <c r="G24" s="299" t="s">
        <v>76</v>
      </c>
      <c r="H24" s="289"/>
      <c r="I24" s="289"/>
      <c r="J24" s="289"/>
    </row>
    <row r="25" spans="2:10">
      <c r="B25" s="278"/>
      <c r="C25" s="272" t="s">
        <v>607</v>
      </c>
      <c r="D25" s="294"/>
      <c r="E25" s="294"/>
      <c r="F25" s="294"/>
      <c r="G25" s="300" t="s">
        <v>76</v>
      </c>
      <c r="H25" s="294"/>
      <c r="I25" s="294"/>
      <c r="J25" s="294"/>
    </row>
    <row r="26" spans="2:10">
      <c r="B26" s="82"/>
      <c r="C26" s="5"/>
      <c r="D26" s="272" t="s">
        <v>602</v>
      </c>
      <c r="E26" s="82"/>
      <c r="F26" s="82"/>
      <c r="G26" s="276"/>
      <c r="H26" s="82" t="s">
        <v>608</v>
      </c>
      <c r="I26" s="82"/>
      <c r="J26" s="82"/>
    </row>
    <row r="27" spans="2:10">
      <c r="B27" s="82"/>
      <c r="C27" s="6"/>
      <c r="D27" s="277" t="s">
        <v>604</v>
      </c>
      <c r="E27" s="150"/>
      <c r="F27" s="150"/>
      <c r="G27" s="151"/>
      <c r="H27" s="150" t="s">
        <v>605</v>
      </c>
      <c r="I27" s="150"/>
      <c r="J27" s="150"/>
    </row>
    <row r="28" spans="2:10">
      <c r="B28" s="82"/>
      <c r="C28" s="275" t="s">
        <v>609</v>
      </c>
      <c r="D28" s="82"/>
      <c r="E28" s="82"/>
      <c r="F28" s="82"/>
      <c r="G28" s="297" t="s">
        <v>76</v>
      </c>
      <c r="H28" s="82"/>
      <c r="I28" s="82"/>
      <c r="J28" s="82"/>
    </row>
    <row r="29" spans="2:10">
      <c r="B29" s="82"/>
      <c r="C29" s="5"/>
      <c r="D29" s="272" t="s">
        <v>602</v>
      </c>
      <c r="E29" s="273"/>
      <c r="F29" s="273"/>
      <c r="G29" s="279" t="e">
        <f>G26/G22</f>
        <v>#DIV/0!</v>
      </c>
      <c r="H29" s="273" t="s">
        <v>596</v>
      </c>
      <c r="I29" s="273"/>
      <c r="J29" s="273"/>
    </row>
    <row r="30" spans="2:10">
      <c r="B30" s="150"/>
      <c r="C30" s="6"/>
      <c r="D30" s="277" t="s">
        <v>604</v>
      </c>
      <c r="E30" s="150"/>
      <c r="F30" s="150"/>
      <c r="G30" s="281" t="e">
        <f>G27/G23</f>
        <v>#DIV/0!</v>
      </c>
      <c r="H30" s="150" t="s">
        <v>596</v>
      </c>
      <c r="I30" s="150"/>
      <c r="J30" s="150"/>
    </row>
  </sheetData>
  <mergeCells count="6">
    <mergeCell ref="B7:E8"/>
    <mergeCell ref="G2:H2"/>
    <mergeCell ref="C2:E2"/>
    <mergeCell ref="C3:E3"/>
    <mergeCell ref="C4:E4"/>
    <mergeCell ref="B6:E6"/>
  </mergeCells>
  <phoneticPr fontId="2"/>
  <hyperlinks>
    <hyperlink ref="G3" r:id="rId1" xr:uid="{00000000-0004-0000-0800-000000000000}"/>
    <hyperlink ref="G4" r:id="rId2" xr:uid="{00000000-0004-0000-0800-000001000000}"/>
  </hyperlinks>
  <pageMargins left="0.7" right="0.7" top="0.75" bottom="0.75" header="0.3" footer="0.3"/>
  <pageSetup paperSize="9" orientation="portrait"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5BFAFF98C6AD1489DAA24C200DC9BE9" ma:contentTypeVersion="12" ma:contentTypeDescription="Creare un nuovo documento." ma:contentTypeScope="" ma:versionID="85d3eb0c965a292ed849bf56baf92cee">
  <xsd:schema xmlns:xsd="http://www.w3.org/2001/XMLSchema" xmlns:xs="http://www.w3.org/2001/XMLSchema" xmlns:p="http://schemas.microsoft.com/office/2006/metadata/properties" xmlns:ns3="6c7fc8e7-08ad-47e7-a975-7161e8212e80" xmlns:ns4="c5751405-664b-4b14-b71c-962c92f9ea32" targetNamespace="http://schemas.microsoft.com/office/2006/metadata/properties" ma:root="true" ma:fieldsID="b64d9f2334d0bffe4aaf2d869b8b12a1" ns3:_="" ns4:_="">
    <xsd:import namespace="6c7fc8e7-08ad-47e7-a975-7161e8212e80"/>
    <xsd:import namespace="c5751405-664b-4b14-b71c-962c92f9ea3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AutoKeyPoints" minOccurs="0"/>
                <xsd:element ref="ns3:MediaServiceKeyPoints"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7fc8e7-08ad-47e7-a975-7161e8212e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751405-664b-4b14-b71c-962c92f9ea32"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SharingHintHash" ma:index="12"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3D4CBE-F41D-4560-B0D7-55FD290DB119}">
  <ds:schemaRefs>
    <ds:schemaRef ds:uri="http://schemas.microsoft.com/sharepoint/v3/contenttype/forms"/>
  </ds:schemaRefs>
</ds:datastoreItem>
</file>

<file path=customXml/itemProps2.xml><?xml version="1.0" encoding="utf-8"?>
<ds:datastoreItem xmlns:ds="http://schemas.openxmlformats.org/officeDocument/2006/customXml" ds:itemID="{5C54CB87-3199-43F3-BE46-12CAA13FA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7fc8e7-08ad-47e7-a975-7161e8212e80"/>
    <ds:schemaRef ds:uri="c5751405-664b-4b14-b71c-962c92f9ea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C28B03-B6FF-40D4-9E7D-D486C8853DF6}">
  <ds:schemaRefs>
    <ds:schemaRef ds:uri="6c7fc8e7-08ad-47e7-a975-7161e8212e80"/>
    <ds:schemaRef ds:uri="http://purl.org/dc/terms/"/>
    <ds:schemaRef ds:uri="http://schemas.openxmlformats.org/package/2006/metadata/core-properties"/>
    <ds:schemaRef ds:uri="http://purl.org/dc/dcmitype/"/>
    <ds:schemaRef ds:uri="http://schemas.microsoft.com/office/infopath/2007/PartnerControls"/>
    <ds:schemaRef ds:uri="c5751405-664b-4b14-b71c-962c92f9ea32"/>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How to use these sheets</vt:lpstr>
      <vt:lpstr>Basic data (national level)</vt:lpstr>
      <vt:lpstr>Basic data (bioenergy pathway)</vt:lpstr>
      <vt:lpstr>Ind 1</vt:lpstr>
      <vt:lpstr>Ind 2</vt:lpstr>
      <vt:lpstr>Ind 3</vt:lpstr>
      <vt:lpstr>Ind 4</vt:lpstr>
      <vt:lpstr>Ind 5</vt:lpstr>
      <vt:lpstr>Ind 6</vt:lpstr>
      <vt:lpstr>Ind 7</vt:lpstr>
      <vt:lpstr>Ind 8</vt:lpstr>
      <vt:lpstr>Ind 9</vt:lpstr>
      <vt:lpstr>Ind 10</vt:lpstr>
      <vt:lpstr>Ind 11</vt:lpstr>
      <vt:lpstr>Ind 12</vt:lpstr>
      <vt:lpstr>Ind 13</vt:lpstr>
      <vt:lpstr>Ind 14</vt:lpstr>
      <vt:lpstr>Ind 15</vt:lpstr>
      <vt:lpstr>Ind 16</vt:lpstr>
      <vt:lpstr>Ind 17</vt:lpstr>
      <vt:lpstr>Ind 18</vt:lpstr>
      <vt:lpstr>Ind 19</vt:lpstr>
      <vt:lpstr>Ind 20</vt:lpstr>
      <vt:lpstr>Ind 21</vt:lpstr>
      <vt:lpstr>Ind 22</vt:lpstr>
      <vt:lpstr>Ind 23</vt:lpstr>
      <vt:lpstr>Ind 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Federico Spano</dc:creator>
  <cp:lastModifiedBy>Federico Spano</cp:lastModifiedBy>
  <dcterms:created xsi:type="dcterms:W3CDTF">2020-04-30T07:11:17Z</dcterms:created>
  <dcterms:modified xsi:type="dcterms:W3CDTF">2020-09-29T10:06:54Z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0x010100F5BFAFF98C6AD1489DAA24C200DC9BE9</vt:lpwstr>
  </property>
</Properties>
</file>